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3\POT\1 Trimestre 2023\"/>
    </mc:Choice>
  </mc:AlternateContent>
  <xr:revisionPtr revIDLastSave="0" documentId="13_ncr:1_{F60D32FC-7684-4A16-BB12-1FA09ABC1CDC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ANALITICO DE ING ok" sheetId="1" r:id="rId1"/>
    <sheet name="a ING FLUJO EFVO ok" sheetId="2" r:id="rId2"/>
    <sheet name="AC 01" sheetId="8" r:id="rId3"/>
    <sheet name="ACEP" sheetId="3" r:id="rId4"/>
    <sheet name="b EGRESOS FLUJO EFVO " sheetId="4" r:id="rId5"/>
    <sheet name="c ANAL PPTO EG CLAS EC Y OG " sheetId="7" r:id="rId6"/>
    <sheet name="ANAL EJ DEL PPTO DE EG " sheetId="16" r:id="rId7"/>
    <sheet name="GTO X CAT PROGRAM " sheetId="9" r:id="rId8"/>
    <sheet name="CLAS ECON ARMON" sheetId="15" r:id="rId9"/>
    <sheet name="GX CAT PROGR ARM" sheetId="13" r:id="rId10"/>
    <sheet name=" e EGR EN CLAS FUNC PROGR" sheetId="6" r:id="rId11"/>
    <sheet name="EGR CL FUN PROG ARM" sheetId="14" r:id="rId12"/>
    <sheet name="CLAS ADMIVA" sheetId="17" r:id="rId13"/>
    <sheet name="CLAS ADMIVA ARMO" sheetId="18" r:id="rId14"/>
  </sheets>
  <definedNames>
    <definedName name="_xlnm._FilterDatabase" localSheetId="2" hidden="1">'AC 01'!$A$2:$U$306</definedName>
    <definedName name="_xlnm.Print_Titles" localSheetId="10">' e EGR EN CLAS FUNC PROGR'!$1:$9</definedName>
    <definedName name="_xlnm.Print_Titles" localSheetId="6">'ANAL EJ DEL PPTO DE EG '!$1:$8</definedName>
    <definedName name="_xlnm.Print_Titles" localSheetId="5">'c ANAL PPTO EG CLAS EC Y OG '!$1:$8</definedName>
    <definedName name="_xlnm.Print_Titles" localSheetId="7">'GTO X CAT PROGRAM '!$2:$10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3" l="1"/>
  <c r="F62" i="3"/>
  <c r="S306" i="8" l="1"/>
  <c r="R306" i="8"/>
  <c r="F63" i="3" l="1"/>
  <c r="F46" i="3" l="1"/>
  <c r="J70" i="3"/>
  <c r="I20" i="1" l="1"/>
  <c r="I22" i="1"/>
  <c r="G45" i="1" l="1"/>
  <c r="G44" i="1"/>
  <c r="H38" i="9" l="1"/>
  <c r="H37" i="9"/>
  <c r="H79" i="9"/>
  <c r="H78" i="9"/>
  <c r="G78" i="9"/>
  <c r="K33" i="7"/>
  <c r="J33" i="7"/>
  <c r="I33" i="7"/>
  <c r="H33" i="7"/>
  <c r="K29" i="7"/>
  <c r="J29" i="7"/>
  <c r="I29" i="7"/>
  <c r="H29" i="7"/>
  <c r="L18" i="2"/>
  <c r="L29" i="2"/>
  <c r="D47" i="3"/>
  <c r="I14" i="4"/>
  <c r="E47" i="3"/>
  <c r="K35" i="2"/>
  <c r="J35" i="2"/>
  <c r="J34" i="2"/>
  <c r="J33" i="2" l="1"/>
  <c r="K17" i="4"/>
  <c r="F50" i="3"/>
  <c r="K14" i="4"/>
  <c r="F49" i="3" l="1"/>
  <c r="F47" i="3"/>
  <c r="F22" i="1" l="1"/>
  <c r="E62" i="3" l="1"/>
  <c r="H40" i="9" l="1"/>
  <c r="H39" i="9"/>
  <c r="I27" i="7" l="1"/>
  <c r="J27" i="7"/>
  <c r="K27" i="7"/>
  <c r="H27" i="7"/>
  <c r="I26" i="7"/>
  <c r="J26" i="7"/>
  <c r="K26" i="7"/>
  <c r="I25" i="7"/>
  <c r="J25" i="7"/>
  <c r="K25" i="7"/>
  <c r="I24" i="7"/>
  <c r="J24" i="7"/>
  <c r="K24" i="7"/>
  <c r="I23" i="7"/>
  <c r="J23" i="7"/>
  <c r="K23" i="7"/>
  <c r="I22" i="7"/>
  <c r="J22" i="7"/>
  <c r="K22" i="7"/>
  <c r="I19" i="7"/>
  <c r="J19" i="7"/>
  <c r="K19" i="7"/>
  <c r="I17" i="7"/>
  <c r="J17" i="7"/>
  <c r="K17" i="7"/>
  <c r="I16" i="7"/>
  <c r="J16" i="7"/>
  <c r="K16" i="7"/>
  <c r="I15" i="7"/>
  <c r="J15" i="7"/>
  <c r="K15" i="7"/>
  <c r="I14" i="7"/>
  <c r="J14" i="7"/>
  <c r="K14" i="7"/>
  <c r="I13" i="7"/>
  <c r="J13" i="7"/>
  <c r="K13" i="7"/>
  <c r="L14" i="7" l="1"/>
  <c r="L15" i="2" l="1"/>
  <c r="L35" i="2" l="1"/>
  <c r="K34" i="2"/>
  <c r="L34" i="2" s="1"/>
  <c r="K30" i="2"/>
  <c r="J30" i="2"/>
  <c r="H62" i="9" l="1"/>
  <c r="G65" i="9"/>
  <c r="G62" i="9"/>
  <c r="I40" i="9"/>
  <c r="I39" i="9"/>
  <c r="I38" i="9"/>
  <c r="I37" i="9"/>
  <c r="G37" i="9"/>
  <c r="K41" i="7"/>
  <c r="J41" i="7"/>
  <c r="I41" i="7"/>
  <c r="H41" i="7"/>
  <c r="H38" i="7"/>
  <c r="H37" i="7"/>
  <c r="H36" i="7"/>
  <c r="H35" i="7" l="1"/>
  <c r="H34" i="7"/>
  <c r="H32" i="7"/>
  <c r="H31" i="7"/>
  <c r="K28" i="7"/>
  <c r="J28" i="7"/>
  <c r="I28" i="7"/>
  <c r="H28" i="7"/>
  <c r="H26" i="7"/>
  <c r="H25" i="7"/>
  <c r="H24" i="7"/>
  <c r="H23" i="7"/>
  <c r="H22" i="7"/>
  <c r="H19" i="7"/>
  <c r="H17" i="7"/>
  <c r="H16" i="7"/>
  <c r="H15" i="7"/>
  <c r="H14" i="7"/>
  <c r="H13" i="7"/>
  <c r="E49" i="3"/>
  <c r="J14" i="4"/>
  <c r="K16" i="4" l="1"/>
  <c r="J16" i="4"/>
  <c r="I16" i="4"/>
  <c r="K13" i="4"/>
  <c r="J13" i="4"/>
  <c r="I13" i="4"/>
  <c r="E50" i="3" l="1"/>
  <c r="E46" i="3"/>
  <c r="E45" i="3" l="1"/>
  <c r="J40" i="9"/>
  <c r="G40" i="9"/>
  <c r="G39" i="9"/>
  <c r="G38" i="9"/>
  <c r="K43" i="7" l="1"/>
  <c r="K35" i="7"/>
  <c r="J35" i="7"/>
  <c r="I35" i="7"/>
  <c r="K12" i="4" l="1"/>
  <c r="J17" i="4"/>
  <c r="P306" i="8" l="1"/>
  <c r="H44" i="1" l="1"/>
  <c r="E45" i="1"/>
  <c r="D45" i="1"/>
  <c r="D44" i="1"/>
  <c r="D42" i="1" s="1"/>
  <c r="F45" i="1" l="1"/>
  <c r="N97" i="9"/>
  <c r="J97" i="9"/>
  <c r="H81" i="9"/>
  <c r="G81" i="9"/>
  <c r="H65" i="9"/>
  <c r="J43" i="7" l="1"/>
  <c r="K57" i="7"/>
  <c r="K56" i="7" s="1"/>
  <c r="J57" i="7"/>
  <c r="K46" i="7"/>
  <c r="K42" i="7"/>
  <c r="K38" i="7"/>
  <c r="J46" i="7"/>
  <c r="K37" i="7"/>
  <c r="K36" i="7"/>
  <c r="K34" i="7"/>
  <c r="K32" i="7"/>
  <c r="K31" i="7"/>
  <c r="K30" i="4"/>
  <c r="K29" i="4"/>
  <c r="G63" i="9" l="1"/>
  <c r="I32" i="7"/>
  <c r="J32" i="7"/>
  <c r="L32" i="7" l="1"/>
  <c r="L16" i="7"/>
  <c r="F10" i="16"/>
  <c r="H45" i="1" l="1"/>
  <c r="G80" i="9"/>
  <c r="E42" i="1" l="1"/>
  <c r="E66" i="3" l="1"/>
  <c r="K32" i="4"/>
  <c r="F65" i="3"/>
  <c r="H57" i="7" l="1"/>
  <c r="H80" i="9" l="1"/>
  <c r="G79" i="9"/>
  <c r="I42" i="7"/>
  <c r="J42" i="7"/>
  <c r="H42" i="7"/>
  <c r="I38" i="7"/>
  <c r="J38" i="7"/>
  <c r="I37" i="7"/>
  <c r="J37" i="7"/>
  <c r="I36" i="7"/>
  <c r="J36" i="7"/>
  <c r="I34" i="7"/>
  <c r="J34" i="7"/>
  <c r="I31" i="7"/>
  <c r="J31" i="7"/>
  <c r="L13" i="7"/>
  <c r="I17" i="4"/>
  <c r="L35" i="7" l="1"/>
  <c r="L38" i="7"/>
  <c r="L37" i="7"/>
  <c r="L15" i="7"/>
  <c r="Q306" i="8" l="1"/>
  <c r="N117" i="6" l="1"/>
  <c r="N116" i="6"/>
  <c r="N115" i="6"/>
  <c r="N114" i="6"/>
  <c r="N96" i="9"/>
  <c r="J96" i="9"/>
  <c r="E63" i="3" l="1"/>
  <c r="I42" i="16"/>
  <c r="I41" i="16" s="1"/>
  <c r="H42" i="16"/>
  <c r="J39" i="9" l="1"/>
  <c r="J38" i="9"/>
  <c r="H63" i="9" l="1"/>
  <c r="G64" i="9"/>
  <c r="I54" i="7"/>
  <c r="J54" i="7"/>
  <c r="H54" i="7"/>
  <c r="I51" i="7"/>
  <c r="J51" i="7"/>
  <c r="H51" i="7"/>
  <c r="H34" i="16"/>
  <c r="I34" i="16"/>
  <c r="I43" i="7"/>
  <c r="L43" i="7" s="1"/>
  <c r="H43" i="7"/>
  <c r="K34" i="16" l="1"/>
  <c r="J37" i="9"/>
  <c r="J19" i="4"/>
  <c r="I19" i="4"/>
  <c r="I12" i="7" l="1"/>
  <c r="K12" i="7"/>
  <c r="J12" i="7"/>
  <c r="L29" i="7" l="1"/>
  <c r="F40" i="16" l="1"/>
  <c r="F38" i="16"/>
  <c r="F15" i="16"/>
  <c r="D20" i="3"/>
  <c r="C20" i="3"/>
  <c r="B5" i="17" l="1"/>
  <c r="B7" i="14"/>
  <c r="B4" i="6"/>
  <c r="B5" i="13"/>
  <c r="A5" i="9"/>
  <c r="B5" i="15"/>
  <c r="B5" i="18" s="1"/>
  <c r="B4" i="16"/>
  <c r="D4" i="7"/>
  <c r="J41" i="9" l="1"/>
  <c r="J42" i="9"/>
  <c r="I42" i="9"/>
  <c r="I41" i="9"/>
  <c r="H7" i="4"/>
  <c r="L18" i="7" l="1"/>
  <c r="L45" i="7"/>
  <c r="L44" i="7" s="1"/>
  <c r="L50" i="7"/>
  <c r="L52" i="7"/>
  <c r="L49" i="7" l="1"/>
  <c r="F61" i="3" l="1"/>
  <c r="I32" i="9" l="1"/>
  <c r="I31" i="9"/>
  <c r="I30" i="9"/>
  <c r="I29" i="9"/>
  <c r="F28" i="16" l="1"/>
  <c r="F34" i="16"/>
  <c r="I57" i="7"/>
  <c r="I46" i="7"/>
  <c r="H46" i="7"/>
  <c r="F31" i="16" l="1"/>
  <c r="L57" i="7"/>
  <c r="F39" i="16" l="1"/>
  <c r="F37" i="16" s="1"/>
  <c r="L156" i="6"/>
  <c r="M156" i="6" s="1"/>
  <c r="L155" i="6"/>
  <c r="M155" i="6" s="1"/>
  <c r="R155" i="6" s="1"/>
  <c r="L109" i="6"/>
  <c r="K109" i="6"/>
  <c r="L108" i="6"/>
  <c r="K108" i="6"/>
  <c r="L107" i="6"/>
  <c r="K107" i="6"/>
  <c r="L106" i="6"/>
  <c r="K106" i="6"/>
  <c r="L93" i="6"/>
  <c r="K93" i="6"/>
  <c r="L92" i="6"/>
  <c r="K92" i="6"/>
  <c r="L91" i="6"/>
  <c r="K91" i="6"/>
  <c r="L90" i="6"/>
  <c r="K90" i="6"/>
  <c r="O85" i="6"/>
  <c r="O84" i="6"/>
  <c r="O76" i="6" s="1"/>
  <c r="O68" i="6" s="1"/>
  <c r="P83" i="6"/>
  <c r="P75" i="6" s="1"/>
  <c r="P67" i="6" s="1"/>
  <c r="O83" i="6"/>
  <c r="O75" i="6" s="1"/>
  <c r="O67" i="6" s="1"/>
  <c r="P82" i="6"/>
  <c r="P74" i="6" s="1"/>
  <c r="P66" i="6" s="1"/>
  <c r="O82" i="6"/>
  <c r="P79" i="6"/>
  <c r="O79" i="6"/>
  <c r="O71" i="6" s="1"/>
  <c r="N79" i="6"/>
  <c r="P78" i="6"/>
  <c r="O78" i="6"/>
  <c r="O70" i="6" s="1"/>
  <c r="N78" i="6"/>
  <c r="N70" i="6" s="1"/>
  <c r="O77" i="6"/>
  <c r="O69" i="6" s="1"/>
  <c r="O74" i="6"/>
  <c r="P71" i="6"/>
  <c r="N71" i="6"/>
  <c r="P70" i="6"/>
  <c r="O66" i="6"/>
  <c r="L61" i="6"/>
  <c r="K61" i="6"/>
  <c r="L60" i="6"/>
  <c r="K60" i="6"/>
  <c r="L59" i="6"/>
  <c r="K59" i="6"/>
  <c r="L58" i="6"/>
  <c r="L50" i="6" s="1"/>
  <c r="L42" i="6" s="1"/>
  <c r="L34" i="6" s="1"/>
  <c r="L26" i="6" s="1"/>
  <c r="L18" i="6" s="1"/>
  <c r="K58" i="6"/>
  <c r="K50" i="6" s="1"/>
  <c r="K42" i="6" s="1"/>
  <c r="K34" i="6" s="1"/>
  <c r="K26" i="6" s="1"/>
  <c r="K18" i="6" s="1"/>
  <c r="Q55" i="6"/>
  <c r="Q47" i="6" s="1"/>
  <c r="Q39" i="6" s="1"/>
  <c r="Q31" i="6" s="1"/>
  <c r="Q23" i="6" s="1"/>
  <c r="P55" i="6"/>
  <c r="O55" i="6"/>
  <c r="N55" i="6"/>
  <c r="L55" i="6"/>
  <c r="K55" i="6"/>
  <c r="K47" i="6" s="1"/>
  <c r="K39" i="6" s="1"/>
  <c r="K31" i="6" s="1"/>
  <c r="K23" i="6" s="1"/>
  <c r="Q54" i="6"/>
  <c r="Q46" i="6" s="1"/>
  <c r="Q38" i="6" s="1"/>
  <c r="Q30" i="6" s="1"/>
  <c r="Q22" i="6" s="1"/>
  <c r="P54" i="6"/>
  <c r="O54" i="6"/>
  <c r="O46" i="6" s="1"/>
  <c r="O38" i="6" s="1"/>
  <c r="O30" i="6" s="1"/>
  <c r="O22" i="6" s="1"/>
  <c r="N54" i="6"/>
  <c r="L54" i="6"/>
  <c r="K54" i="6"/>
  <c r="K46" i="6" s="1"/>
  <c r="K38" i="6" s="1"/>
  <c r="K30" i="6" s="1"/>
  <c r="K22" i="6" s="1"/>
  <c r="Q53" i="6"/>
  <c r="P53" i="6"/>
  <c r="O53" i="6"/>
  <c r="O45" i="6" s="1"/>
  <c r="O37" i="6" s="1"/>
  <c r="O29" i="6" s="1"/>
  <c r="O21" i="6" s="1"/>
  <c r="N53" i="6"/>
  <c r="L53" i="6"/>
  <c r="K53" i="6"/>
  <c r="K45" i="6" s="1"/>
  <c r="K37" i="6" s="1"/>
  <c r="K29" i="6" s="1"/>
  <c r="K21" i="6" s="1"/>
  <c r="Q52" i="6"/>
  <c r="P52" i="6"/>
  <c r="O52" i="6"/>
  <c r="N52" i="6"/>
  <c r="L52" i="6"/>
  <c r="L44" i="6" s="1"/>
  <c r="L36" i="6" s="1"/>
  <c r="L28" i="6" s="1"/>
  <c r="L20" i="6" s="1"/>
  <c r="K52" i="6"/>
  <c r="K44" i="6" s="1"/>
  <c r="K36" i="6" s="1"/>
  <c r="K28" i="6" s="1"/>
  <c r="K20" i="6" s="1"/>
  <c r="Q51" i="6"/>
  <c r="P51" i="6"/>
  <c r="O51" i="6"/>
  <c r="N51" i="6"/>
  <c r="L51" i="6"/>
  <c r="L43" i="6" s="1"/>
  <c r="L35" i="6" s="1"/>
  <c r="L27" i="6" s="1"/>
  <c r="L19" i="6" s="1"/>
  <c r="K51" i="6"/>
  <c r="K43" i="6" s="1"/>
  <c r="K35" i="6" s="1"/>
  <c r="K27" i="6" s="1"/>
  <c r="K19" i="6" s="1"/>
  <c r="Q50" i="6"/>
  <c r="Q42" i="6" s="1"/>
  <c r="Q34" i="6" s="1"/>
  <c r="Q26" i="6" s="1"/>
  <c r="Q18" i="6" s="1"/>
  <c r="P50" i="6"/>
  <c r="O50" i="6"/>
  <c r="N50" i="6"/>
  <c r="P47" i="6"/>
  <c r="O47" i="6"/>
  <c r="O39" i="6" s="1"/>
  <c r="O31" i="6" s="1"/>
  <c r="O23" i="6" s="1"/>
  <c r="N47" i="6"/>
  <c r="L47" i="6"/>
  <c r="P46" i="6"/>
  <c r="P38" i="6" s="1"/>
  <c r="P30" i="6" s="1"/>
  <c r="P22" i="6" s="1"/>
  <c r="N46" i="6"/>
  <c r="N38" i="6" s="1"/>
  <c r="N30" i="6" s="1"/>
  <c r="N22" i="6" s="1"/>
  <c r="L46" i="6"/>
  <c r="L38" i="6" s="1"/>
  <c r="L30" i="6" s="1"/>
  <c r="L22" i="6" s="1"/>
  <c r="Q45" i="6"/>
  <c r="P45" i="6"/>
  <c r="N45" i="6"/>
  <c r="L45" i="6"/>
  <c r="L37" i="6" s="1"/>
  <c r="L29" i="6" s="1"/>
  <c r="L21" i="6" s="1"/>
  <c r="Q44" i="6"/>
  <c r="Q36" i="6" s="1"/>
  <c r="Q28" i="6" s="1"/>
  <c r="Q20" i="6" s="1"/>
  <c r="P44" i="6"/>
  <c r="P36" i="6" s="1"/>
  <c r="P28" i="6" s="1"/>
  <c r="P20" i="6" s="1"/>
  <c r="O44" i="6"/>
  <c r="N44" i="6"/>
  <c r="N36" i="6" s="1"/>
  <c r="N28" i="6" s="1"/>
  <c r="N20" i="6" s="1"/>
  <c r="Q43" i="6"/>
  <c r="Q35" i="6" s="1"/>
  <c r="Q27" i="6" s="1"/>
  <c r="Q19" i="6" s="1"/>
  <c r="P43" i="6"/>
  <c r="O43" i="6"/>
  <c r="O35" i="6" s="1"/>
  <c r="O27" i="6" s="1"/>
  <c r="O19" i="6" s="1"/>
  <c r="N43" i="6"/>
  <c r="P42" i="6"/>
  <c r="O42" i="6"/>
  <c r="N42" i="6"/>
  <c r="P39" i="6"/>
  <c r="P31" i="6" s="1"/>
  <c r="P23" i="6" s="1"/>
  <c r="N39" i="6"/>
  <c r="N31" i="6" s="1"/>
  <c r="N23" i="6" s="1"/>
  <c r="L39" i="6"/>
  <c r="L31" i="6" s="1"/>
  <c r="L23" i="6" s="1"/>
  <c r="Q37" i="6"/>
  <c r="Q29" i="6" s="1"/>
  <c r="Q21" i="6" s="1"/>
  <c r="P37" i="6"/>
  <c r="P29" i="6" s="1"/>
  <c r="P21" i="6" s="1"/>
  <c r="N37" i="6"/>
  <c r="N29" i="6" s="1"/>
  <c r="N21" i="6" s="1"/>
  <c r="O36" i="6"/>
  <c r="P35" i="6"/>
  <c r="P27" i="6" s="1"/>
  <c r="P19" i="6" s="1"/>
  <c r="N35" i="6"/>
  <c r="N27" i="6" s="1"/>
  <c r="N19" i="6" s="1"/>
  <c r="P34" i="6"/>
  <c r="P26" i="6" s="1"/>
  <c r="P18" i="6" s="1"/>
  <c r="O34" i="6"/>
  <c r="O26" i="6" s="1"/>
  <c r="O18" i="6" s="1"/>
  <c r="O10" i="6" s="1"/>
  <c r="I21" i="4" s="1"/>
  <c r="N34" i="6"/>
  <c r="O28" i="6"/>
  <c r="O20" i="6" s="1"/>
  <c r="N26" i="6"/>
  <c r="N18" i="6" s="1"/>
  <c r="P158" i="6"/>
  <c r="L158" i="6"/>
  <c r="M158" i="6" s="1"/>
  <c r="P157" i="6"/>
  <c r="Q157" i="6" s="1"/>
  <c r="L157" i="6"/>
  <c r="H73" i="9"/>
  <c r="I61" i="6"/>
  <c r="J60" i="6"/>
  <c r="J52" i="6" s="1"/>
  <c r="J44" i="6" s="1"/>
  <c r="J36" i="6" s="1"/>
  <c r="J28" i="6" s="1"/>
  <c r="J20" i="6" s="1"/>
  <c r="I60" i="6"/>
  <c r="J59" i="6"/>
  <c r="J51" i="6" s="1"/>
  <c r="J43" i="6" s="1"/>
  <c r="J35" i="6" s="1"/>
  <c r="J27" i="6" s="1"/>
  <c r="J19" i="6" s="1"/>
  <c r="I59" i="6"/>
  <c r="G70" i="9"/>
  <c r="J109" i="6"/>
  <c r="H64" i="9"/>
  <c r="J108" i="6" s="1"/>
  <c r="J100" i="6" s="1"/>
  <c r="J92" i="6" s="1"/>
  <c r="I108" i="6"/>
  <c r="J107" i="6"/>
  <c r="J99" i="6" s="1"/>
  <c r="J91" i="6" s="1"/>
  <c r="I107" i="6"/>
  <c r="I106" i="6"/>
  <c r="I24" i="9"/>
  <c r="J133" i="6"/>
  <c r="G24" i="9"/>
  <c r="I23" i="9"/>
  <c r="I14" i="9" s="1"/>
  <c r="H31" i="9"/>
  <c r="J30" i="9"/>
  <c r="I22" i="9"/>
  <c r="I13" i="9" s="1"/>
  <c r="J131" i="6"/>
  <c r="J123" i="6" s="1"/>
  <c r="J115" i="6" s="1"/>
  <c r="G30" i="9"/>
  <c r="J21" i="9"/>
  <c r="J12" i="9" s="1"/>
  <c r="I21" i="9"/>
  <c r="I12" i="9" s="1"/>
  <c r="J130" i="6"/>
  <c r="J122" i="6" s="1"/>
  <c r="J114" i="6" s="1"/>
  <c r="K133" i="6"/>
  <c r="K132" i="6"/>
  <c r="K124" i="6" s="1"/>
  <c r="K116" i="6" s="1"/>
  <c r="K84" i="6" s="1"/>
  <c r="K131" i="6"/>
  <c r="K123" i="6" s="1"/>
  <c r="K115" i="6" s="1"/>
  <c r="K130" i="6"/>
  <c r="K122" i="6" s="1"/>
  <c r="K114" i="6" s="1"/>
  <c r="I40" i="16"/>
  <c r="H40" i="16"/>
  <c r="E40" i="16"/>
  <c r="G40" i="16" s="1"/>
  <c r="I38" i="16"/>
  <c r="H38" i="16"/>
  <c r="E38" i="16"/>
  <c r="G38" i="16" s="1"/>
  <c r="I15" i="16"/>
  <c r="H15" i="16"/>
  <c r="E15" i="16"/>
  <c r="G15" i="16" s="1"/>
  <c r="I56" i="7"/>
  <c r="I55" i="7" s="1"/>
  <c r="H56" i="7"/>
  <c r="H55" i="7" s="1"/>
  <c r="K55" i="7"/>
  <c r="E42" i="16"/>
  <c r="H49" i="7"/>
  <c r="H45" i="7"/>
  <c r="H44" i="7" s="1"/>
  <c r="K45" i="7"/>
  <c r="K44" i="7" s="1"/>
  <c r="J45" i="7"/>
  <c r="J44" i="7" s="1"/>
  <c r="E34" i="16"/>
  <c r="G34" i="16" s="1"/>
  <c r="I33" i="16"/>
  <c r="H33" i="16"/>
  <c r="E33" i="16"/>
  <c r="I32" i="16"/>
  <c r="E32" i="16"/>
  <c r="I31" i="16"/>
  <c r="H31" i="16"/>
  <c r="E31" i="16"/>
  <c r="G31" i="16" s="1"/>
  <c r="I30" i="16"/>
  <c r="E30" i="16"/>
  <c r="I29" i="16"/>
  <c r="H29" i="16"/>
  <c r="E29" i="16"/>
  <c r="I28" i="16"/>
  <c r="E28" i="16"/>
  <c r="G28" i="16" s="1"/>
  <c r="H27" i="16"/>
  <c r="E27" i="16"/>
  <c r="I25" i="16"/>
  <c r="E25" i="16"/>
  <c r="I24" i="16"/>
  <c r="H24" i="16"/>
  <c r="E24" i="16"/>
  <c r="I23" i="16"/>
  <c r="H23" i="16"/>
  <c r="E23" i="16"/>
  <c r="I22" i="16"/>
  <c r="H22" i="16"/>
  <c r="E22" i="16"/>
  <c r="I21" i="16"/>
  <c r="E21" i="16"/>
  <c r="I20" i="16"/>
  <c r="H20" i="16"/>
  <c r="E20" i="16"/>
  <c r="I19" i="16"/>
  <c r="I18" i="16"/>
  <c r="H18" i="16"/>
  <c r="E18" i="16"/>
  <c r="I16" i="16"/>
  <c r="H16" i="16"/>
  <c r="E16" i="16"/>
  <c r="I14" i="16"/>
  <c r="E14" i="16"/>
  <c r="H13" i="16"/>
  <c r="E13" i="16"/>
  <c r="I12" i="16"/>
  <c r="H12" i="16"/>
  <c r="E12" i="16"/>
  <c r="I11" i="16"/>
  <c r="E11" i="16"/>
  <c r="I10" i="16"/>
  <c r="H10" i="16"/>
  <c r="E10" i="16"/>
  <c r="L32" i="4"/>
  <c r="J32" i="4"/>
  <c r="I32" i="4"/>
  <c r="J30" i="4"/>
  <c r="I30" i="4"/>
  <c r="C63" i="3" s="1"/>
  <c r="J29" i="4"/>
  <c r="I29" i="4"/>
  <c r="L28" i="4"/>
  <c r="L24" i="4"/>
  <c r="K24" i="4"/>
  <c r="J24" i="4"/>
  <c r="I24" i="4"/>
  <c r="D52" i="3"/>
  <c r="L18" i="4"/>
  <c r="L12" i="4"/>
  <c r="D67" i="3"/>
  <c r="C67" i="3"/>
  <c r="D66" i="3"/>
  <c r="C66" i="3"/>
  <c r="E65" i="3"/>
  <c r="D63" i="3"/>
  <c r="D62" i="3"/>
  <c r="C62" i="3"/>
  <c r="F60" i="3"/>
  <c r="E60" i="3" s="1"/>
  <c r="D60" i="3"/>
  <c r="C60" i="3"/>
  <c r="F59" i="3"/>
  <c r="E59" i="3" s="1"/>
  <c r="E58" i="3" s="1"/>
  <c r="E57" i="3" s="1"/>
  <c r="E56" i="3" s="1"/>
  <c r="D59" i="3"/>
  <c r="C59" i="3"/>
  <c r="F55" i="3"/>
  <c r="E55" i="3" s="1"/>
  <c r="D55" i="3"/>
  <c r="D53" i="3"/>
  <c r="C53" i="3"/>
  <c r="F48" i="3"/>
  <c r="F45" i="3" s="1"/>
  <c r="D48" i="3"/>
  <c r="C48" i="3"/>
  <c r="F40" i="3"/>
  <c r="E40" i="3"/>
  <c r="D40" i="3"/>
  <c r="C40" i="3"/>
  <c r="F35" i="3"/>
  <c r="D35" i="3"/>
  <c r="C35" i="3"/>
  <c r="F34" i="3"/>
  <c r="D34" i="3"/>
  <c r="C34" i="3"/>
  <c r="F33" i="3"/>
  <c r="D33" i="3"/>
  <c r="C33" i="3"/>
  <c r="E32" i="3"/>
  <c r="E31" i="3" s="1"/>
  <c r="F30" i="3"/>
  <c r="D30" i="3"/>
  <c r="C30" i="3"/>
  <c r="F29" i="3"/>
  <c r="D29" i="3"/>
  <c r="C29" i="3"/>
  <c r="E28" i="3"/>
  <c r="F26" i="3"/>
  <c r="D26" i="3"/>
  <c r="C26" i="3"/>
  <c r="F25" i="3"/>
  <c r="D25" i="3"/>
  <c r="C25" i="3"/>
  <c r="E24" i="3"/>
  <c r="C24" i="3"/>
  <c r="F23" i="3"/>
  <c r="E23" i="3"/>
  <c r="D23" i="3"/>
  <c r="C23" i="3"/>
  <c r="F22" i="3"/>
  <c r="E22" i="3"/>
  <c r="D22" i="3"/>
  <c r="D21" i="3" s="1"/>
  <c r="C22" i="3"/>
  <c r="F20" i="3"/>
  <c r="F19" i="3"/>
  <c r="E19" i="3"/>
  <c r="E17" i="3" s="1"/>
  <c r="D19" i="3"/>
  <c r="D17" i="3" s="1"/>
  <c r="C19" i="3"/>
  <c r="C17" i="3" s="1"/>
  <c r="F15" i="3"/>
  <c r="F14" i="3" s="1"/>
  <c r="D15" i="3"/>
  <c r="D14" i="3" s="1"/>
  <c r="C15" i="3"/>
  <c r="C14" i="3" s="1"/>
  <c r="E14" i="3"/>
  <c r="F11" i="3"/>
  <c r="E11" i="3"/>
  <c r="D11" i="3"/>
  <c r="C11" i="3"/>
  <c r="L33" i="2"/>
  <c r="L32" i="2" s="1"/>
  <c r="K33" i="2"/>
  <c r="K32" i="2" s="1"/>
  <c r="J32" i="2"/>
  <c r="K29" i="2"/>
  <c r="J29" i="2"/>
  <c r="M21" i="2"/>
  <c r="M18" i="2" s="1"/>
  <c r="K18" i="2"/>
  <c r="J18" i="2"/>
  <c r="K15" i="2"/>
  <c r="J15" i="2"/>
  <c r="I47" i="1"/>
  <c r="F47" i="1"/>
  <c r="H46" i="1"/>
  <c r="I46" i="1" s="1"/>
  <c r="G46" i="1"/>
  <c r="E46" i="1"/>
  <c r="D46" i="1"/>
  <c r="I43" i="1"/>
  <c r="I41" i="1"/>
  <c r="F41" i="1"/>
  <c r="I40" i="1"/>
  <c r="F40" i="1"/>
  <c r="I39" i="1"/>
  <c r="F39" i="1"/>
  <c r="I38" i="1"/>
  <c r="F38" i="1"/>
  <c r="H37" i="1"/>
  <c r="G37" i="1"/>
  <c r="E37" i="1"/>
  <c r="D37" i="1"/>
  <c r="I36" i="1"/>
  <c r="F36" i="1"/>
  <c r="I35" i="1"/>
  <c r="F35" i="1"/>
  <c r="H34" i="1"/>
  <c r="I34" i="1" s="1"/>
  <c r="G34" i="1"/>
  <c r="E34" i="1"/>
  <c r="E30" i="1" s="1"/>
  <c r="D34" i="1"/>
  <c r="I33" i="1"/>
  <c r="F33" i="1"/>
  <c r="I32" i="1"/>
  <c r="F32" i="1"/>
  <c r="I31" i="1"/>
  <c r="F31" i="1"/>
  <c r="G30" i="1"/>
  <c r="D30" i="1"/>
  <c r="I23" i="1"/>
  <c r="F23" i="1"/>
  <c r="I21" i="1"/>
  <c r="F21" i="1"/>
  <c r="E20" i="1"/>
  <c r="F20" i="1" s="1"/>
  <c r="I19" i="1"/>
  <c r="F19" i="1"/>
  <c r="I18" i="1"/>
  <c r="F18" i="1"/>
  <c r="H17" i="1"/>
  <c r="G17" i="1"/>
  <c r="E17" i="1"/>
  <c r="D17" i="1"/>
  <c r="I16" i="1"/>
  <c r="F16" i="1"/>
  <c r="I15" i="1"/>
  <c r="F15" i="1"/>
  <c r="H14" i="1"/>
  <c r="G14" i="1"/>
  <c r="E14" i="1"/>
  <c r="E24" i="1" s="1"/>
  <c r="D14" i="1"/>
  <c r="I14" i="1" s="1"/>
  <c r="I13" i="1"/>
  <c r="F13" i="1"/>
  <c r="I12" i="1"/>
  <c r="F12" i="1"/>
  <c r="I11" i="1"/>
  <c r="F11" i="1"/>
  <c r="I10" i="1"/>
  <c r="F10" i="1"/>
  <c r="O12" i="6" l="1"/>
  <c r="P11" i="6"/>
  <c r="F46" i="1"/>
  <c r="E21" i="3"/>
  <c r="F28" i="3"/>
  <c r="D24" i="3"/>
  <c r="I17" i="1"/>
  <c r="F34" i="1"/>
  <c r="F37" i="1"/>
  <c r="C58" i="3"/>
  <c r="C57" i="3" s="1"/>
  <c r="C56" i="3" s="1"/>
  <c r="D58" i="3"/>
  <c r="D57" i="3" s="1"/>
  <c r="D56" i="3" s="1"/>
  <c r="C65" i="3"/>
  <c r="H30" i="1"/>
  <c r="I30" i="1" s="1"/>
  <c r="F30" i="1"/>
  <c r="F17" i="1"/>
  <c r="J15" i="16"/>
  <c r="L28" i="2"/>
  <c r="J28" i="4"/>
  <c r="J38" i="16"/>
  <c r="D65" i="3"/>
  <c r="D61" i="3"/>
  <c r="F24" i="3"/>
  <c r="F21" i="3"/>
  <c r="F17" i="3"/>
  <c r="C21" i="3"/>
  <c r="C10" i="3" s="1"/>
  <c r="C28" i="3"/>
  <c r="O13" i="6"/>
  <c r="K21" i="4" s="1"/>
  <c r="F54" i="3" s="1"/>
  <c r="E54" i="3" s="1"/>
  <c r="E27" i="3"/>
  <c r="O11" i="6"/>
  <c r="J21" i="4" s="1"/>
  <c r="D54" i="3" s="1"/>
  <c r="D51" i="3" s="1"/>
  <c r="F14" i="1"/>
  <c r="F58" i="3"/>
  <c r="F57" i="3" s="1"/>
  <c r="F56" i="3" s="1"/>
  <c r="D28" i="3"/>
  <c r="I37" i="1"/>
  <c r="E48" i="1"/>
  <c r="L11" i="4"/>
  <c r="L31" i="4" s="1"/>
  <c r="I15" i="9"/>
  <c r="I16" i="9" s="1"/>
  <c r="I26" i="9"/>
  <c r="I25" i="9"/>
  <c r="P10" i="6"/>
  <c r="I22" i="4" s="1"/>
  <c r="C55" i="3" s="1"/>
  <c r="C61" i="3"/>
  <c r="I28" i="4"/>
  <c r="K83" i="6"/>
  <c r="K75" i="6" s="1"/>
  <c r="K67" i="6" s="1"/>
  <c r="K11" i="6" s="1"/>
  <c r="D49" i="3" s="1"/>
  <c r="K82" i="6"/>
  <c r="K74" i="6" s="1"/>
  <c r="K66" i="6" s="1"/>
  <c r="K10" i="6" s="1"/>
  <c r="C49" i="3" s="1"/>
  <c r="K76" i="6"/>
  <c r="K68" i="6" s="1"/>
  <c r="K12" i="6" s="1"/>
  <c r="K11" i="2"/>
  <c r="C32" i="3"/>
  <c r="C31" i="3" s="1"/>
  <c r="F29" i="16"/>
  <c r="G29" i="16" s="1"/>
  <c r="J29" i="16" s="1"/>
  <c r="F30" i="16"/>
  <c r="G30" i="16" s="1"/>
  <c r="F42" i="16"/>
  <c r="F41" i="16" s="1"/>
  <c r="F11" i="15" s="1"/>
  <c r="F32" i="16"/>
  <c r="G32" i="16" s="1"/>
  <c r="F33" i="16"/>
  <c r="G33" i="16" s="1"/>
  <c r="J33" i="16" s="1"/>
  <c r="F11" i="16"/>
  <c r="G11" i="16" s="1"/>
  <c r="F13" i="16"/>
  <c r="G13" i="16" s="1"/>
  <c r="J13" i="16" s="1"/>
  <c r="F16" i="16"/>
  <c r="G16" i="16" s="1"/>
  <c r="J16" i="16" s="1"/>
  <c r="F19" i="16"/>
  <c r="F21" i="16"/>
  <c r="G21" i="16" s="1"/>
  <c r="F23" i="16"/>
  <c r="G23" i="16" s="1"/>
  <c r="J23" i="16" s="1"/>
  <c r="F25" i="16"/>
  <c r="G25" i="16" s="1"/>
  <c r="F12" i="16"/>
  <c r="G12" i="16" s="1"/>
  <c r="J12" i="16" s="1"/>
  <c r="F14" i="16"/>
  <c r="G14" i="16" s="1"/>
  <c r="F18" i="16"/>
  <c r="F20" i="16"/>
  <c r="G20" i="16" s="1"/>
  <c r="J20" i="16" s="1"/>
  <c r="F22" i="16"/>
  <c r="G22" i="16" s="1"/>
  <c r="J22" i="16" s="1"/>
  <c r="F24" i="16"/>
  <c r="G24" i="16" s="1"/>
  <c r="J24" i="16" s="1"/>
  <c r="F27" i="16"/>
  <c r="E10" i="3"/>
  <c r="J40" i="16"/>
  <c r="F32" i="3"/>
  <c r="F31" i="3" s="1"/>
  <c r="H40" i="7"/>
  <c r="E36" i="16" s="1"/>
  <c r="E35" i="16" s="1"/>
  <c r="H47" i="9"/>
  <c r="L42" i="7"/>
  <c r="K40" i="7"/>
  <c r="K39" i="7" s="1"/>
  <c r="L36" i="7"/>
  <c r="D32" i="3"/>
  <c r="D31" i="3" s="1"/>
  <c r="K28" i="2"/>
  <c r="L11" i="2"/>
  <c r="J28" i="2"/>
  <c r="J11" i="2"/>
  <c r="L17" i="7"/>
  <c r="L19" i="7"/>
  <c r="L22" i="7"/>
  <c r="L23" i="7"/>
  <c r="L24" i="7"/>
  <c r="L25" i="7"/>
  <c r="L26" i="7"/>
  <c r="L27" i="7"/>
  <c r="L28" i="7"/>
  <c r="L31" i="7"/>
  <c r="L33" i="7"/>
  <c r="L34" i="7"/>
  <c r="I40" i="7"/>
  <c r="G36" i="16" s="1"/>
  <c r="L41" i="7"/>
  <c r="I53" i="7"/>
  <c r="L54" i="7"/>
  <c r="L53" i="7" s="1"/>
  <c r="L48" i="7" s="1"/>
  <c r="D10" i="3"/>
  <c r="J40" i="7"/>
  <c r="H36" i="16" s="1"/>
  <c r="H35" i="16" s="1"/>
  <c r="G71" i="9"/>
  <c r="G73" i="9"/>
  <c r="K73" i="9" s="1"/>
  <c r="P73" i="9" s="1"/>
  <c r="G49" i="9"/>
  <c r="G15" i="9" s="1"/>
  <c r="N88" i="9"/>
  <c r="O88" i="9" s="1"/>
  <c r="H53" i="7"/>
  <c r="H48" i="7" s="1"/>
  <c r="H47" i="7" s="1"/>
  <c r="H56" i="9"/>
  <c r="N89" i="9"/>
  <c r="O89" i="9" s="1"/>
  <c r="K97" i="9"/>
  <c r="K89" i="9" s="1"/>
  <c r="F53" i="3"/>
  <c r="E53" i="3" s="1"/>
  <c r="H46" i="9"/>
  <c r="H71" i="9"/>
  <c r="H75" i="9" s="1"/>
  <c r="H30" i="9"/>
  <c r="H32" i="9"/>
  <c r="N48" i="9"/>
  <c r="H67" i="9"/>
  <c r="G82" i="9"/>
  <c r="C52" i="3"/>
  <c r="H48" i="9"/>
  <c r="J49" i="9"/>
  <c r="H66" i="9"/>
  <c r="G72" i="9"/>
  <c r="K80" i="9"/>
  <c r="P80" i="9" s="1"/>
  <c r="Q80" i="9" s="1"/>
  <c r="G83" i="9"/>
  <c r="J89" i="9"/>
  <c r="H55" i="9"/>
  <c r="H70" i="9"/>
  <c r="H74" i="9" s="1"/>
  <c r="H72" i="9"/>
  <c r="J88" i="9"/>
  <c r="O96" i="9"/>
  <c r="J58" i="6"/>
  <c r="J50" i="6" s="1"/>
  <c r="J42" i="6" s="1"/>
  <c r="J34" i="6" s="1"/>
  <c r="J26" i="6" s="1"/>
  <c r="J18" i="6" s="1"/>
  <c r="H30" i="16"/>
  <c r="Q158" i="6"/>
  <c r="P150" i="6"/>
  <c r="I45" i="7"/>
  <c r="I44" i="7" s="1"/>
  <c r="I39" i="16"/>
  <c r="I37" i="16" s="1"/>
  <c r="I11" i="15" s="1"/>
  <c r="K49" i="7"/>
  <c r="J56" i="7"/>
  <c r="L56" i="7" s="1"/>
  <c r="L130" i="6"/>
  <c r="L122" i="6" s="1"/>
  <c r="L114" i="6" s="1"/>
  <c r="L82" i="6" s="1"/>
  <c r="L74" i="6" s="1"/>
  <c r="L66" i="6" s="1"/>
  <c r="L10" i="6" s="1"/>
  <c r="C50" i="3" s="1"/>
  <c r="J29" i="9"/>
  <c r="L131" i="6"/>
  <c r="L123" i="6" s="1"/>
  <c r="L115" i="6" s="1"/>
  <c r="L83" i="6" s="1"/>
  <c r="L75" i="6" s="1"/>
  <c r="L67" i="6" s="1"/>
  <c r="L11" i="6" s="1"/>
  <c r="D50" i="3" s="1"/>
  <c r="J22" i="9"/>
  <c r="J13" i="9" s="1"/>
  <c r="L132" i="6"/>
  <c r="L124" i="6" s="1"/>
  <c r="L116" i="6" s="1"/>
  <c r="J31" i="9"/>
  <c r="J23" i="9"/>
  <c r="J24" i="9"/>
  <c r="J32" i="9"/>
  <c r="L133" i="6"/>
  <c r="I30" i="7"/>
  <c r="M157" i="6"/>
  <c r="L149" i="6"/>
  <c r="P149" i="6"/>
  <c r="E39" i="16"/>
  <c r="G39" i="16" s="1"/>
  <c r="G37" i="16" s="1"/>
  <c r="L15" i="9"/>
  <c r="J48" i="9"/>
  <c r="K96" i="9"/>
  <c r="O97" i="9"/>
  <c r="L150" i="6"/>
  <c r="J31" i="16"/>
  <c r="H24" i="9"/>
  <c r="H29" i="9"/>
  <c r="N49" i="9"/>
  <c r="H39" i="16"/>
  <c r="H37" i="16" s="1"/>
  <c r="J49" i="7"/>
  <c r="H32" i="16"/>
  <c r="H19" i="16"/>
  <c r="K53" i="7"/>
  <c r="H41" i="16"/>
  <c r="J53" i="7"/>
  <c r="I11" i="7"/>
  <c r="L12" i="9"/>
  <c r="M59" i="6"/>
  <c r="R59" i="6" s="1"/>
  <c r="I51" i="6"/>
  <c r="H11" i="16"/>
  <c r="J34" i="16"/>
  <c r="I49" i="7"/>
  <c r="I130" i="6"/>
  <c r="G21" i="9"/>
  <c r="G25" i="9" s="1"/>
  <c r="G29" i="9"/>
  <c r="I132" i="6"/>
  <c r="I124" i="6" s="1"/>
  <c r="G31" i="9"/>
  <c r="I133" i="6"/>
  <c r="I125" i="6" s="1"/>
  <c r="G32" i="9"/>
  <c r="K11" i="7"/>
  <c r="E41" i="16"/>
  <c r="H22" i="9"/>
  <c r="L14" i="9"/>
  <c r="I33" i="9"/>
  <c r="M60" i="6"/>
  <c r="R60" i="6" s="1"/>
  <c r="I52" i="6"/>
  <c r="J61" i="6"/>
  <c r="M61" i="6" s="1"/>
  <c r="H83" i="9"/>
  <c r="H82" i="9"/>
  <c r="G67" i="9"/>
  <c r="K65" i="9"/>
  <c r="G57" i="9"/>
  <c r="K78" i="9"/>
  <c r="I58" i="6"/>
  <c r="I62" i="6" s="1"/>
  <c r="I54" i="6" s="1"/>
  <c r="I46" i="6" s="1"/>
  <c r="I38" i="6" s="1"/>
  <c r="I30" i="6" s="1"/>
  <c r="I22" i="6" s="1"/>
  <c r="K135" i="6"/>
  <c r="K125" i="6"/>
  <c r="H21" i="7"/>
  <c r="K21" i="7"/>
  <c r="I13" i="16"/>
  <c r="I9" i="16" s="1"/>
  <c r="H21" i="9"/>
  <c r="I34" i="9"/>
  <c r="G46" i="9"/>
  <c r="I53" i="6"/>
  <c r="I63" i="6"/>
  <c r="I55" i="6" s="1"/>
  <c r="I47" i="6" s="1"/>
  <c r="I39" i="6" s="1"/>
  <c r="I31" i="6" s="1"/>
  <c r="I23" i="6" s="1"/>
  <c r="K134" i="6"/>
  <c r="G56" i="9"/>
  <c r="K79" i="9"/>
  <c r="G48" i="9"/>
  <c r="K81" i="9"/>
  <c r="J30" i="7"/>
  <c r="J11" i="7"/>
  <c r="J21" i="7"/>
  <c r="I17" i="16"/>
  <c r="K30" i="7"/>
  <c r="H21" i="16"/>
  <c r="I27" i="16"/>
  <c r="E26" i="16"/>
  <c r="E19" i="16"/>
  <c r="H25" i="16"/>
  <c r="H28" i="16"/>
  <c r="I21" i="7"/>
  <c r="E9" i="16"/>
  <c r="H14" i="16"/>
  <c r="H12" i="7"/>
  <c r="H11" i="7" s="1"/>
  <c r="H30" i="7"/>
  <c r="J132" i="6"/>
  <c r="J124" i="6" s="1"/>
  <c r="J116" i="6" s="1"/>
  <c r="J84" i="6" s="1"/>
  <c r="J76" i="6" s="1"/>
  <c r="J68" i="6" s="1"/>
  <c r="J12" i="6" s="1"/>
  <c r="H23" i="9"/>
  <c r="G22" i="9"/>
  <c r="I131" i="6"/>
  <c r="K38" i="9"/>
  <c r="J106" i="6"/>
  <c r="J98" i="6" s="1"/>
  <c r="J90" i="6" s="1"/>
  <c r="J82" i="6" s="1"/>
  <c r="J74" i="6" s="1"/>
  <c r="J66" i="6" s="1"/>
  <c r="H54" i="9"/>
  <c r="I99" i="6"/>
  <c r="I91" i="6" s="1"/>
  <c r="M107" i="6"/>
  <c r="K63" i="9"/>
  <c r="G55" i="9"/>
  <c r="G47" i="9"/>
  <c r="G23" i="9"/>
  <c r="K37" i="9"/>
  <c r="G41" i="9"/>
  <c r="H49" i="9"/>
  <c r="G54" i="9"/>
  <c r="H57" i="9"/>
  <c r="K62" i="9"/>
  <c r="J83" i="6"/>
  <c r="J75" i="6" s="1"/>
  <c r="J67" i="6" s="1"/>
  <c r="J11" i="6" s="1"/>
  <c r="M108" i="6"/>
  <c r="I100" i="6"/>
  <c r="I92" i="6" s="1"/>
  <c r="K40" i="9"/>
  <c r="H41" i="9"/>
  <c r="G42" i="9"/>
  <c r="I109" i="6"/>
  <c r="K39" i="9"/>
  <c r="J135" i="6"/>
  <c r="J125" i="6"/>
  <c r="J134" i="6"/>
  <c r="H42" i="9"/>
  <c r="I98" i="6"/>
  <c r="I90" i="6" s="1"/>
  <c r="K64" i="9"/>
  <c r="J111" i="6"/>
  <c r="J101" i="6"/>
  <c r="G66" i="9"/>
  <c r="L40" i="2" l="1"/>
  <c r="F27" i="3"/>
  <c r="J18" i="4"/>
  <c r="E8" i="3"/>
  <c r="F10" i="3"/>
  <c r="L9" i="2"/>
  <c r="C27" i="3"/>
  <c r="C8" i="3" s="1"/>
  <c r="K18" i="4"/>
  <c r="C51" i="3"/>
  <c r="I18" i="4"/>
  <c r="D27" i="3"/>
  <c r="D43" i="3" s="1"/>
  <c r="K20" i="7"/>
  <c r="K10" i="7" s="1"/>
  <c r="H15" i="9"/>
  <c r="J40" i="2"/>
  <c r="I17" i="9"/>
  <c r="L134" i="6"/>
  <c r="L135" i="6"/>
  <c r="J25" i="9"/>
  <c r="J26" i="9"/>
  <c r="O22" i="9"/>
  <c r="L13" i="9"/>
  <c r="O13" i="9" s="1"/>
  <c r="J34" i="9"/>
  <c r="J33" i="9"/>
  <c r="G19" i="16"/>
  <c r="J19" i="16" s="1"/>
  <c r="E39" i="3"/>
  <c r="G42" i="16"/>
  <c r="G41" i="16" s="1"/>
  <c r="J32" i="16"/>
  <c r="F26" i="16"/>
  <c r="G27" i="16"/>
  <c r="G26" i="16" s="1"/>
  <c r="J21" i="16"/>
  <c r="F17" i="16"/>
  <c r="J14" i="16"/>
  <c r="J25" i="16"/>
  <c r="J11" i="16"/>
  <c r="F36" i="16"/>
  <c r="F35" i="16" s="1"/>
  <c r="J30" i="16"/>
  <c r="G18" i="16"/>
  <c r="J18" i="16" s="1"/>
  <c r="F44" i="1"/>
  <c r="G24" i="1"/>
  <c r="G42" i="1"/>
  <c r="G48" i="1" s="1"/>
  <c r="H39" i="7"/>
  <c r="H13" i="9"/>
  <c r="K47" i="9"/>
  <c r="P47" i="9" s="1"/>
  <c r="R47" i="9" s="1"/>
  <c r="K9" i="2"/>
  <c r="L40" i="7"/>
  <c r="L39" i="7" s="1"/>
  <c r="I48" i="7"/>
  <c r="I47" i="7" s="1"/>
  <c r="L30" i="7"/>
  <c r="L21" i="7"/>
  <c r="K40" i="2"/>
  <c r="J9" i="2"/>
  <c r="L12" i="7"/>
  <c r="L11" i="7" s="1"/>
  <c r="J36" i="16"/>
  <c r="J35" i="16" s="1"/>
  <c r="J39" i="7"/>
  <c r="H12" i="9"/>
  <c r="M130" i="6"/>
  <c r="R130" i="6" s="1"/>
  <c r="P97" i="9"/>
  <c r="I134" i="6"/>
  <c r="H34" i="9"/>
  <c r="G50" i="9"/>
  <c r="G74" i="9"/>
  <c r="P89" i="9"/>
  <c r="J15" i="13" s="1"/>
  <c r="G75" i="9"/>
  <c r="K56" i="9"/>
  <c r="P56" i="9" s="1"/>
  <c r="I13" i="13" s="1"/>
  <c r="K70" i="9"/>
  <c r="P70" i="9" s="1"/>
  <c r="F14" i="13" s="1"/>
  <c r="J15" i="9"/>
  <c r="K71" i="9"/>
  <c r="P71" i="9" s="1"/>
  <c r="P75" i="9" s="1"/>
  <c r="M133" i="6"/>
  <c r="R133" i="6" s="1"/>
  <c r="F51" i="3"/>
  <c r="I122" i="6"/>
  <c r="M122" i="6" s="1"/>
  <c r="H33" i="9"/>
  <c r="K54" i="9"/>
  <c r="P54" i="9" s="1"/>
  <c r="F13" i="13" s="1"/>
  <c r="K46" i="9"/>
  <c r="P46" i="9" s="1"/>
  <c r="R46" i="9" s="1"/>
  <c r="H26" i="9"/>
  <c r="H25" i="9"/>
  <c r="K55" i="9"/>
  <c r="P55" i="9" s="1"/>
  <c r="H13" i="13" s="1"/>
  <c r="I36" i="16"/>
  <c r="I35" i="16" s="1"/>
  <c r="N14" i="9"/>
  <c r="O14" i="9" s="1"/>
  <c r="O48" i="9"/>
  <c r="K67" i="9"/>
  <c r="K21" i="9"/>
  <c r="F11" i="13" s="1"/>
  <c r="F10" i="13" s="1"/>
  <c r="J10" i="6"/>
  <c r="C47" i="3" s="1"/>
  <c r="H14" i="9"/>
  <c r="I20" i="7"/>
  <c r="Q73" i="9"/>
  <c r="K72" i="9"/>
  <c r="P72" i="9" s="1"/>
  <c r="I14" i="13" s="1"/>
  <c r="E37" i="16"/>
  <c r="E11" i="15" s="1"/>
  <c r="G11" i="15" s="1"/>
  <c r="M132" i="6"/>
  <c r="R132" i="6" s="1"/>
  <c r="K66" i="9"/>
  <c r="P65" i="9"/>
  <c r="Q65" i="9" s="1"/>
  <c r="G35" i="16"/>
  <c r="G51" i="9"/>
  <c r="K24" i="9"/>
  <c r="P24" i="9" s="1"/>
  <c r="J11" i="13" s="1"/>
  <c r="I39" i="7"/>
  <c r="P96" i="9"/>
  <c r="K88" i="9"/>
  <c r="L125" i="6"/>
  <c r="K48" i="7"/>
  <c r="K47" i="7" s="1"/>
  <c r="L141" i="6"/>
  <c r="M141" i="6" s="1"/>
  <c r="M149" i="6"/>
  <c r="J14" i="9"/>
  <c r="R158" i="6"/>
  <c r="M150" i="6"/>
  <c r="L142" i="6"/>
  <c r="P141" i="6"/>
  <c r="Q149" i="6"/>
  <c r="R157" i="6"/>
  <c r="Q150" i="6"/>
  <c r="P142" i="6"/>
  <c r="I26" i="16"/>
  <c r="H26" i="16"/>
  <c r="K48" i="9"/>
  <c r="N15" i="9"/>
  <c r="O49" i="9"/>
  <c r="J55" i="7"/>
  <c r="L55" i="7" s="1"/>
  <c r="L47" i="7" s="1"/>
  <c r="R61" i="6"/>
  <c r="M63" i="6"/>
  <c r="M55" i="6" s="1"/>
  <c r="M47" i="6" s="1"/>
  <c r="M39" i="6" s="1"/>
  <c r="M31" i="6" s="1"/>
  <c r="M23" i="6" s="1"/>
  <c r="I45" i="6"/>
  <c r="I37" i="6" s="1"/>
  <c r="I29" i="6" s="1"/>
  <c r="I21" i="6" s="1"/>
  <c r="K127" i="6"/>
  <c r="K117" i="6"/>
  <c r="K85" i="6" s="1"/>
  <c r="K126" i="6"/>
  <c r="M58" i="6"/>
  <c r="R58" i="6" s="1"/>
  <c r="I50" i="6"/>
  <c r="M52" i="6"/>
  <c r="I44" i="6"/>
  <c r="I36" i="6" s="1"/>
  <c r="I28" i="6" s="1"/>
  <c r="I20" i="6" s="1"/>
  <c r="M51" i="6"/>
  <c r="I43" i="6"/>
  <c r="I35" i="6" s="1"/>
  <c r="I27" i="6" s="1"/>
  <c r="I19" i="6" s="1"/>
  <c r="O21" i="9"/>
  <c r="O12" i="9"/>
  <c r="H17" i="16"/>
  <c r="K83" i="9"/>
  <c r="K82" i="9"/>
  <c r="P81" i="9"/>
  <c r="Q81" i="9" s="1"/>
  <c r="P78" i="9"/>
  <c r="Q78" i="9" s="1"/>
  <c r="G33" i="9"/>
  <c r="G34" i="9"/>
  <c r="J39" i="16"/>
  <c r="J37" i="16" s="1"/>
  <c r="J48" i="7"/>
  <c r="E52" i="3"/>
  <c r="E51" i="3" s="1"/>
  <c r="P79" i="9"/>
  <c r="Q79" i="9" s="1"/>
  <c r="J14" i="13"/>
  <c r="J53" i="6"/>
  <c r="J45" i="6" s="1"/>
  <c r="J37" i="6" s="1"/>
  <c r="J29" i="6" s="1"/>
  <c r="J21" i="6" s="1"/>
  <c r="J62" i="6"/>
  <c r="J54" i="6" s="1"/>
  <c r="J46" i="6" s="1"/>
  <c r="J38" i="6" s="1"/>
  <c r="J30" i="6" s="1"/>
  <c r="J22" i="6" s="1"/>
  <c r="J63" i="6"/>
  <c r="J55" i="6" s="1"/>
  <c r="J47" i="6" s="1"/>
  <c r="J39" i="6" s="1"/>
  <c r="J31" i="6" s="1"/>
  <c r="J23" i="6" s="1"/>
  <c r="G12" i="9"/>
  <c r="H11" i="15"/>
  <c r="M124" i="6"/>
  <c r="I116" i="6"/>
  <c r="I84" i="6" s="1"/>
  <c r="I123" i="6"/>
  <c r="I127" i="6" s="1"/>
  <c r="M131" i="6"/>
  <c r="R131" i="6" s="1"/>
  <c r="H51" i="9"/>
  <c r="H50" i="9"/>
  <c r="P63" i="9"/>
  <c r="Q63" i="9" s="1"/>
  <c r="I117" i="6"/>
  <c r="J110" i="6"/>
  <c r="M106" i="6"/>
  <c r="I111" i="6"/>
  <c r="I110" i="6"/>
  <c r="I101" i="6"/>
  <c r="M109" i="6"/>
  <c r="P40" i="9"/>
  <c r="Q40" i="9" s="1"/>
  <c r="K32" i="9"/>
  <c r="K42" i="9"/>
  <c r="K41" i="9"/>
  <c r="P62" i="9"/>
  <c r="Q62" i="9" s="1"/>
  <c r="K23" i="9"/>
  <c r="G14" i="9"/>
  <c r="R107" i="6"/>
  <c r="M99" i="6"/>
  <c r="G58" i="9"/>
  <c r="K49" i="9"/>
  <c r="I135" i="6"/>
  <c r="G59" i="9"/>
  <c r="H9" i="16"/>
  <c r="H20" i="7"/>
  <c r="J20" i="7"/>
  <c r="K31" i="9"/>
  <c r="P39" i="9"/>
  <c r="Q39" i="9" s="1"/>
  <c r="H58" i="9"/>
  <c r="H59" i="9"/>
  <c r="P37" i="9"/>
  <c r="Q37" i="9" s="1"/>
  <c r="K29" i="9"/>
  <c r="K57" i="9"/>
  <c r="P38" i="9"/>
  <c r="Q38" i="9" s="1"/>
  <c r="K30" i="9"/>
  <c r="J28" i="16"/>
  <c r="E17" i="16"/>
  <c r="E10" i="15" s="1"/>
  <c r="P64" i="9"/>
  <c r="Q64" i="9" s="1"/>
  <c r="R108" i="6"/>
  <c r="M100" i="6"/>
  <c r="J93" i="6"/>
  <c r="J103" i="6"/>
  <c r="J102" i="6"/>
  <c r="J127" i="6"/>
  <c r="J126" i="6"/>
  <c r="J117" i="6"/>
  <c r="K22" i="9"/>
  <c r="G26" i="9"/>
  <c r="G13" i="9"/>
  <c r="F8" i="3" l="1"/>
  <c r="F44" i="3"/>
  <c r="F64" i="3" s="1"/>
  <c r="F43" i="3"/>
  <c r="C43" i="3"/>
  <c r="K9" i="7"/>
  <c r="C39" i="3"/>
  <c r="D8" i="3"/>
  <c r="G13" i="13"/>
  <c r="J10" i="7"/>
  <c r="K14" i="9"/>
  <c r="P14" i="9" s="1"/>
  <c r="Q14" i="9" s="1"/>
  <c r="D39" i="3"/>
  <c r="I10" i="15"/>
  <c r="I12" i="15" s="1"/>
  <c r="I43" i="16"/>
  <c r="I45" i="1"/>
  <c r="J10" i="13"/>
  <c r="I44" i="1"/>
  <c r="H24" i="1"/>
  <c r="M125" i="6"/>
  <c r="M126" i="6" s="1"/>
  <c r="L127" i="6"/>
  <c r="L126" i="6"/>
  <c r="J27" i="16"/>
  <c r="J26" i="16" s="1"/>
  <c r="J42" i="16"/>
  <c r="J41" i="16" s="1"/>
  <c r="D24" i="1"/>
  <c r="F42" i="1"/>
  <c r="H42" i="1"/>
  <c r="H48" i="1" s="1"/>
  <c r="J17" i="16"/>
  <c r="G17" i="16"/>
  <c r="E43" i="16"/>
  <c r="H10" i="7"/>
  <c r="H9" i="7" s="1"/>
  <c r="L20" i="7"/>
  <c r="Q24" i="9"/>
  <c r="I126" i="6"/>
  <c r="K74" i="9"/>
  <c r="Q71" i="9"/>
  <c r="K26" i="9"/>
  <c r="K25" i="9"/>
  <c r="H14" i="13"/>
  <c r="K75" i="9"/>
  <c r="M134" i="6"/>
  <c r="O15" i="9"/>
  <c r="P48" i="9"/>
  <c r="R48" i="9" s="1"/>
  <c r="I114" i="6"/>
  <c r="I82" i="6" s="1"/>
  <c r="I74" i="6" s="1"/>
  <c r="I66" i="6" s="1"/>
  <c r="J11" i="15"/>
  <c r="I10" i="7"/>
  <c r="I9" i="7" s="1"/>
  <c r="F12" i="13"/>
  <c r="Q72" i="9"/>
  <c r="M135" i="6"/>
  <c r="P67" i="9"/>
  <c r="M62" i="6"/>
  <c r="M54" i="6" s="1"/>
  <c r="M46" i="6" s="1"/>
  <c r="M38" i="6" s="1"/>
  <c r="M30" i="6" s="1"/>
  <c r="M22" i="6" s="1"/>
  <c r="L84" i="6"/>
  <c r="L76" i="6" s="1"/>
  <c r="L68" i="6" s="1"/>
  <c r="L12" i="6" s="1"/>
  <c r="P21" i="9"/>
  <c r="R21" i="9" s="1"/>
  <c r="Q70" i="9"/>
  <c r="J47" i="7"/>
  <c r="Q142" i="6"/>
  <c r="P85" i="6"/>
  <c r="P77" i="6" s="1"/>
  <c r="P69" i="6" s="1"/>
  <c r="P13" i="6" s="1"/>
  <c r="R150" i="6"/>
  <c r="P88" i="9"/>
  <c r="I15" i="13" s="1"/>
  <c r="K15" i="13" s="1"/>
  <c r="L117" i="6"/>
  <c r="Q141" i="6"/>
  <c r="P84" i="6"/>
  <c r="P76" i="6" s="1"/>
  <c r="P68" i="6" s="1"/>
  <c r="P12" i="6" s="1"/>
  <c r="R149" i="6"/>
  <c r="M142" i="6"/>
  <c r="Q47" i="9"/>
  <c r="K12" i="9"/>
  <c r="G16" i="9"/>
  <c r="Q117" i="6"/>
  <c r="N85" i="6"/>
  <c r="N77" i="6" s="1"/>
  <c r="N69" i="6" s="1"/>
  <c r="N13" i="6" s="1"/>
  <c r="R51" i="6"/>
  <c r="R43" i="6" s="1"/>
  <c r="R35" i="6" s="1"/>
  <c r="R27" i="6" s="1"/>
  <c r="R19" i="6" s="1"/>
  <c r="M43" i="6"/>
  <c r="M35" i="6" s="1"/>
  <c r="M27" i="6" s="1"/>
  <c r="M19" i="6" s="1"/>
  <c r="M44" i="6"/>
  <c r="M36" i="6" s="1"/>
  <c r="M28" i="6" s="1"/>
  <c r="M20" i="6" s="1"/>
  <c r="R52" i="6"/>
  <c r="R44" i="6" s="1"/>
  <c r="R36" i="6" s="1"/>
  <c r="R28" i="6" s="1"/>
  <c r="K118" i="6"/>
  <c r="K119" i="6"/>
  <c r="M53" i="6"/>
  <c r="P83" i="9"/>
  <c r="P82" i="9"/>
  <c r="Q115" i="6"/>
  <c r="Q83" i="6" s="1"/>
  <c r="Q75" i="6" s="1"/>
  <c r="Q67" i="6" s="1"/>
  <c r="Q11" i="6" s="1"/>
  <c r="N83" i="6"/>
  <c r="N75" i="6" s="1"/>
  <c r="N67" i="6" s="1"/>
  <c r="N11" i="6" s="1"/>
  <c r="M50" i="6"/>
  <c r="I42" i="6"/>
  <c r="I34" i="6" s="1"/>
  <c r="I26" i="6" s="1"/>
  <c r="I18" i="6" s="1"/>
  <c r="P74" i="9"/>
  <c r="Q54" i="9"/>
  <c r="Q116" i="6"/>
  <c r="N84" i="6"/>
  <c r="N76" i="6" s="1"/>
  <c r="N68" i="6" s="1"/>
  <c r="N12" i="6" s="1"/>
  <c r="R63" i="6"/>
  <c r="R55" i="6" s="1"/>
  <c r="R47" i="6" s="1"/>
  <c r="R39" i="6" s="1"/>
  <c r="R31" i="6" s="1"/>
  <c r="R23" i="6" s="1"/>
  <c r="R62" i="6"/>
  <c r="R54" i="6" s="1"/>
  <c r="R46" i="6" s="1"/>
  <c r="R38" i="6" s="1"/>
  <c r="R30" i="6" s="1"/>
  <c r="R22" i="6" s="1"/>
  <c r="E12" i="15"/>
  <c r="J85" i="6"/>
  <c r="J95" i="6"/>
  <c r="J94" i="6"/>
  <c r="M92" i="6"/>
  <c r="R92" i="6" s="1"/>
  <c r="R100" i="6"/>
  <c r="R135" i="6"/>
  <c r="R134" i="6"/>
  <c r="I76" i="6"/>
  <c r="I68" i="6" s="1"/>
  <c r="I12" i="6" s="1"/>
  <c r="I103" i="6"/>
  <c r="I102" i="6"/>
  <c r="I93" i="6"/>
  <c r="M114" i="6"/>
  <c r="R122" i="6"/>
  <c r="M116" i="6"/>
  <c r="R124" i="6"/>
  <c r="J118" i="6"/>
  <c r="J119" i="6"/>
  <c r="Q46" i="9"/>
  <c r="P66" i="9"/>
  <c r="R99" i="6"/>
  <c r="M91" i="6"/>
  <c r="R91" i="6" s="1"/>
  <c r="K34" i="9"/>
  <c r="P32" i="9"/>
  <c r="Q32" i="9" s="1"/>
  <c r="K33" i="9"/>
  <c r="K13" i="9"/>
  <c r="G17" i="9"/>
  <c r="K13" i="13"/>
  <c r="P42" i="9"/>
  <c r="P41" i="9"/>
  <c r="M123" i="6"/>
  <c r="I115" i="6"/>
  <c r="I83" i="6" s="1"/>
  <c r="Q55" i="9"/>
  <c r="R24" i="9"/>
  <c r="Q56" i="9"/>
  <c r="K58" i="9"/>
  <c r="P57" i="9"/>
  <c r="K59" i="9"/>
  <c r="P29" i="9"/>
  <c r="Q29" i="9" s="1"/>
  <c r="P31" i="9"/>
  <c r="Q31" i="9" s="1"/>
  <c r="H43" i="16"/>
  <c r="H10" i="15"/>
  <c r="H12" i="15" s="1"/>
  <c r="K51" i="9"/>
  <c r="K50" i="9"/>
  <c r="P49" i="9"/>
  <c r="P23" i="9"/>
  <c r="R109" i="6"/>
  <c r="M111" i="6"/>
  <c r="M101" i="6"/>
  <c r="M110" i="6"/>
  <c r="R106" i="6"/>
  <c r="M98" i="6"/>
  <c r="P22" i="9"/>
  <c r="R22" i="9" s="1"/>
  <c r="P30" i="9"/>
  <c r="H11" i="13" s="1"/>
  <c r="H17" i="9"/>
  <c r="H16" i="9"/>
  <c r="K15" i="9"/>
  <c r="F70" i="3" l="1"/>
  <c r="J71" i="3" s="1"/>
  <c r="F73" i="3"/>
  <c r="F72" i="3"/>
  <c r="P15" i="9"/>
  <c r="K14" i="13"/>
  <c r="G14" i="13"/>
  <c r="G12" i="13" s="1"/>
  <c r="H10" i="13"/>
  <c r="G11" i="13"/>
  <c r="G10" i="13" s="1"/>
  <c r="J9" i="7"/>
  <c r="L9" i="7" s="1"/>
  <c r="F24" i="1"/>
  <c r="I25" i="1"/>
  <c r="J13" i="13"/>
  <c r="J12" i="13" s="1"/>
  <c r="P58" i="9"/>
  <c r="D48" i="1"/>
  <c r="F48" i="1" s="1"/>
  <c r="M117" i="6"/>
  <c r="M118" i="6" s="1"/>
  <c r="M127" i="6"/>
  <c r="R125" i="6"/>
  <c r="R126" i="6" s="1"/>
  <c r="L118" i="6"/>
  <c r="L119" i="6"/>
  <c r="F9" i="13"/>
  <c r="F16" i="13" s="1"/>
  <c r="I42" i="1"/>
  <c r="L10" i="7"/>
  <c r="P25" i="9"/>
  <c r="P26" i="9"/>
  <c r="Q48" i="9"/>
  <c r="H12" i="13"/>
  <c r="I118" i="6"/>
  <c r="M82" i="6"/>
  <c r="M74" i="6" s="1"/>
  <c r="I10" i="6"/>
  <c r="M10" i="6" s="1"/>
  <c r="M84" i="6"/>
  <c r="M76" i="6" s="1"/>
  <c r="M12" i="6"/>
  <c r="Q21" i="9"/>
  <c r="Q85" i="6"/>
  <c r="Q79" i="6" s="1"/>
  <c r="Q71" i="6" s="1"/>
  <c r="R141" i="6"/>
  <c r="K28" i="4"/>
  <c r="K31" i="4" s="1"/>
  <c r="Q84" i="6"/>
  <c r="Q76" i="6" s="1"/>
  <c r="Q68" i="6" s="1"/>
  <c r="Q12" i="6" s="1"/>
  <c r="R142" i="6"/>
  <c r="L85" i="6"/>
  <c r="I12" i="13"/>
  <c r="M42" i="6"/>
  <c r="M34" i="6" s="1"/>
  <c r="M26" i="6" s="1"/>
  <c r="M18" i="6" s="1"/>
  <c r="R50" i="6"/>
  <c r="R42" i="6" s="1"/>
  <c r="R34" i="6" s="1"/>
  <c r="R26" i="6" s="1"/>
  <c r="R18" i="6" s="1"/>
  <c r="E15" i="14" s="1"/>
  <c r="R53" i="6"/>
  <c r="R45" i="6" s="1"/>
  <c r="R37" i="6" s="1"/>
  <c r="R29" i="6" s="1"/>
  <c r="I15" i="14" s="1"/>
  <c r="M45" i="6"/>
  <c r="M37" i="6" s="1"/>
  <c r="M29" i="6" s="1"/>
  <c r="M21" i="6" s="1"/>
  <c r="Q30" i="9"/>
  <c r="I119" i="6"/>
  <c r="Q114" i="6"/>
  <c r="Q82" i="6" s="1"/>
  <c r="Q74" i="6" s="1"/>
  <c r="Q66" i="6" s="1"/>
  <c r="Q10" i="6" s="1"/>
  <c r="N82" i="6"/>
  <c r="N74" i="6" s="1"/>
  <c r="N66" i="6" s="1"/>
  <c r="N10" i="6" s="1"/>
  <c r="H15" i="14"/>
  <c r="H14" i="14" s="1"/>
  <c r="R20" i="6"/>
  <c r="K87" i="6"/>
  <c r="K79" i="6" s="1"/>
  <c r="K71" i="6" s="1"/>
  <c r="K77" i="6"/>
  <c r="K69" i="6" s="1"/>
  <c r="K13" i="6" s="1"/>
  <c r="K86" i="6"/>
  <c r="K78" i="6" s="1"/>
  <c r="K70" i="6" s="1"/>
  <c r="P12" i="9"/>
  <c r="R12" i="9" s="1"/>
  <c r="R111" i="6"/>
  <c r="R110" i="6"/>
  <c r="P50" i="9"/>
  <c r="R49" i="9"/>
  <c r="P51" i="9"/>
  <c r="R14" i="9"/>
  <c r="P13" i="9"/>
  <c r="R13" i="9" s="1"/>
  <c r="R116" i="6"/>
  <c r="S116" i="6" s="1"/>
  <c r="I11" i="13"/>
  <c r="R23" i="9"/>
  <c r="Q49" i="9"/>
  <c r="I75" i="6"/>
  <c r="I67" i="6" s="1"/>
  <c r="I11" i="6" s="1"/>
  <c r="M83" i="6"/>
  <c r="J86" i="6"/>
  <c r="J78" i="6" s="1"/>
  <c r="J70" i="6" s="1"/>
  <c r="J77" i="6"/>
  <c r="J69" i="6" s="1"/>
  <c r="J13" i="6" s="1"/>
  <c r="J87" i="6"/>
  <c r="J79" i="6" s="1"/>
  <c r="J71" i="6" s="1"/>
  <c r="Q22" i="9"/>
  <c r="R101" i="6"/>
  <c r="M103" i="6"/>
  <c r="M93" i="6"/>
  <c r="M102" i="6"/>
  <c r="Q23" i="9"/>
  <c r="Q57" i="9"/>
  <c r="R123" i="6"/>
  <c r="M115" i="6"/>
  <c r="I95" i="6"/>
  <c r="I94" i="6"/>
  <c r="I85" i="6"/>
  <c r="K16" i="9"/>
  <c r="K17" i="9"/>
  <c r="M90" i="6"/>
  <c r="R90" i="6" s="1"/>
  <c r="R98" i="6"/>
  <c r="P33" i="9"/>
  <c r="P34" i="9"/>
  <c r="F71" i="3" l="1"/>
  <c r="I48" i="1"/>
  <c r="R127" i="6"/>
  <c r="R117" i="6"/>
  <c r="S117" i="6" s="1"/>
  <c r="M119" i="6"/>
  <c r="L87" i="6"/>
  <c r="L79" i="6" s="1"/>
  <c r="L71" i="6" s="1"/>
  <c r="L86" i="6"/>
  <c r="L78" i="6" s="1"/>
  <c r="L70" i="6" s="1"/>
  <c r="I10" i="13"/>
  <c r="I9" i="13" s="1"/>
  <c r="I16" i="13" s="1"/>
  <c r="H9" i="13"/>
  <c r="J9" i="13"/>
  <c r="J16" i="13" s="1"/>
  <c r="G9" i="13"/>
  <c r="G16" i="13" s="1"/>
  <c r="F15" i="14"/>
  <c r="F14" i="14" s="1"/>
  <c r="R12" i="6"/>
  <c r="R82" i="6"/>
  <c r="T82" i="6" s="1"/>
  <c r="C46" i="3"/>
  <c r="C45" i="3" s="1"/>
  <c r="C44" i="3" s="1"/>
  <c r="C64" i="3" s="1"/>
  <c r="K12" i="13"/>
  <c r="R84" i="6"/>
  <c r="S84" i="6" s="1"/>
  <c r="Q77" i="6"/>
  <c r="Q69" i="6" s="1"/>
  <c r="Q13" i="6" s="1"/>
  <c r="E61" i="3"/>
  <c r="E44" i="3" s="1"/>
  <c r="E43" i="3" s="1"/>
  <c r="Q12" i="9"/>
  <c r="Q13" i="9"/>
  <c r="L77" i="6"/>
  <c r="L69" i="6" s="1"/>
  <c r="L13" i="6" s="1"/>
  <c r="K15" i="6"/>
  <c r="K14" i="6"/>
  <c r="I14" i="14"/>
  <c r="R21" i="6"/>
  <c r="Q78" i="6"/>
  <c r="Q70" i="6" s="1"/>
  <c r="E14" i="14"/>
  <c r="R114" i="6"/>
  <c r="T114" i="6" s="1"/>
  <c r="J15" i="6"/>
  <c r="J14" i="6"/>
  <c r="M66" i="6"/>
  <c r="P17" i="9"/>
  <c r="R15" i="9"/>
  <c r="P16" i="9"/>
  <c r="R93" i="6"/>
  <c r="M95" i="6"/>
  <c r="M94" i="6"/>
  <c r="R83" i="6"/>
  <c r="M75" i="6"/>
  <c r="Q15" i="9"/>
  <c r="I87" i="6"/>
  <c r="I79" i="6" s="1"/>
  <c r="I71" i="6" s="1"/>
  <c r="I77" i="6"/>
  <c r="I69" i="6" s="1"/>
  <c r="I86" i="6"/>
  <c r="I78" i="6" s="1"/>
  <c r="I70" i="6" s="1"/>
  <c r="M85" i="6"/>
  <c r="K11" i="13"/>
  <c r="M68" i="6"/>
  <c r="M11" i="6"/>
  <c r="R10" i="6"/>
  <c r="R115" i="6"/>
  <c r="T115" i="6" s="1"/>
  <c r="R103" i="6"/>
  <c r="R102" i="6"/>
  <c r="K10" i="13" l="1"/>
  <c r="I13" i="6"/>
  <c r="G14" i="14"/>
  <c r="J14" i="14" s="1"/>
  <c r="G15" i="14"/>
  <c r="J15" i="14" s="1"/>
  <c r="L14" i="6"/>
  <c r="L15" i="6"/>
  <c r="S82" i="6"/>
  <c r="R74" i="6"/>
  <c r="R66" i="6" s="1"/>
  <c r="S66" i="6" s="1"/>
  <c r="S12" i="6"/>
  <c r="I12" i="4"/>
  <c r="I11" i="4" s="1"/>
  <c r="S114" i="6"/>
  <c r="T84" i="6"/>
  <c r="R76" i="6"/>
  <c r="T76" i="6" s="1"/>
  <c r="R118" i="6"/>
  <c r="R11" i="6"/>
  <c r="M67" i="6"/>
  <c r="J12" i="4"/>
  <c r="J11" i="4" s="1"/>
  <c r="J31" i="4" s="1"/>
  <c r="D46" i="3"/>
  <c r="D45" i="3" s="1"/>
  <c r="D44" i="3" s="1"/>
  <c r="D64" i="3" s="1"/>
  <c r="D70" i="3" s="1"/>
  <c r="R75" i="6"/>
  <c r="S75" i="6" s="1"/>
  <c r="T83" i="6"/>
  <c r="R119" i="6"/>
  <c r="S83" i="6"/>
  <c r="S115" i="6"/>
  <c r="S10" i="6"/>
  <c r="R85" i="6"/>
  <c r="S85" i="6" s="1"/>
  <c r="M87" i="6"/>
  <c r="M79" i="6" s="1"/>
  <c r="M71" i="6" s="1"/>
  <c r="M77" i="6"/>
  <c r="M86" i="6"/>
  <c r="M78" i="6" s="1"/>
  <c r="M70" i="6" s="1"/>
  <c r="C72" i="3"/>
  <c r="C70" i="3"/>
  <c r="C71" i="3" s="1"/>
  <c r="H16" i="13"/>
  <c r="K16" i="13" s="1"/>
  <c r="K9" i="13"/>
  <c r="R95" i="6"/>
  <c r="R94" i="6"/>
  <c r="M13" i="6" l="1"/>
  <c r="M14" i="6" s="1"/>
  <c r="I14" i="6"/>
  <c r="I15" i="6"/>
  <c r="T74" i="6"/>
  <c r="S74" i="6"/>
  <c r="I31" i="4"/>
  <c r="R68" i="6"/>
  <c r="H17" i="14" s="1"/>
  <c r="S76" i="6"/>
  <c r="S11" i="6"/>
  <c r="M69" i="6"/>
  <c r="T66" i="6"/>
  <c r="E17" i="14"/>
  <c r="E16" i="14" s="1"/>
  <c r="D71" i="3"/>
  <c r="D72" i="3"/>
  <c r="R86" i="6"/>
  <c r="R78" i="6" s="1"/>
  <c r="R70" i="6" s="1"/>
  <c r="R87" i="6"/>
  <c r="R79" i="6" s="1"/>
  <c r="R71" i="6" s="1"/>
  <c r="R77" i="6"/>
  <c r="T85" i="6"/>
  <c r="R67" i="6"/>
  <c r="T75" i="6"/>
  <c r="R13" i="6" l="1"/>
  <c r="S13" i="6" s="1"/>
  <c r="M15" i="6"/>
  <c r="T67" i="6"/>
  <c r="F17" i="14"/>
  <c r="F16" i="14" s="1"/>
  <c r="F18" i="14" s="1"/>
  <c r="E10" i="18" s="1"/>
  <c r="E11" i="18" s="1"/>
  <c r="S68" i="6"/>
  <c r="T68" i="6"/>
  <c r="E18" i="14"/>
  <c r="C11" i="17" s="1"/>
  <c r="D10" i="18" s="1"/>
  <c r="R69" i="6"/>
  <c r="I17" i="14" s="1"/>
  <c r="T77" i="6"/>
  <c r="H16" i="14"/>
  <c r="H18" i="14" s="1"/>
  <c r="J17" i="14"/>
  <c r="S67" i="6"/>
  <c r="S77" i="6"/>
  <c r="S69" i="6" l="1"/>
  <c r="I16" i="14"/>
  <c r="I18" i="14" s="1"/>
  <c r="F11" i="17" s="1"/>
  <c r="H10" i="18" s="1"/>
  <c r="R15" i="6"/>
  <c r="R14" i="6"/>
  <c r="G16" i="14"/>
  <c r="J16" i="14" s="1"/>
  <c r="T69" i="6"/>
  <c r="E11" i="17"/>
  <c r="G10" i="18" s="1"/>
  <c r="G11" i="18" s="1"/>
  <c r="D11" i="18"/>
  <c r="F10" i="18"/>
  <c r="F74" i="3" l="1"/>
  <c r="E64" i="3"/>
  <c r="H11" i="18"/>
  <c r="G18" i="14"/>
  <c r="J18" i="14" s="1"/>
  <c r="F11" i="18"/>
  <c r="I10" i="18"/>
  <c r="I11" i="18" s="1"/>
  <c r="K35" i="4" l="1"/>
  <c r="K11" i="4" s="1"/>
  <c r="D11" i="17"/>
  <c r="G11" i="17" s="1"/>
  <c r="F9" i="16" l="1"/>
  <c r="F10" i="15" s="1"/>
  <c r="G10" i="15" s="1"/>
  <c r="G10" i="16"/>
  <c r="G9" i="16" s="1"/>
  <c r="G43" i="16" s="1"/>
  <c r="F12" i="15" l="1"/>
  <c r="J10" i="16"/>
  <c r="J9" i="16" s="1"/>
  <c r="J43" i="16" s="1"/>
  <c r="F43" i="16"/>
  <c r="J10" i="15" l="1"/>
  <c r="J12" i="15" s="1"/>
  <c r="G12" i="15"/>
</calcChain>
</file>

<file path=xl/sharedStrings.xml><?xml version="1.0" encoding="utf-8"?>
<sst xmlns="http://schemas.openxmlformats.org/spreadsheetml/2006/main" count="2971" uniqueCount="428">
  <si>
    <t>38 CONSEJO NACIONAL DE CIENCIA Y TECNOLOGIA</t>
  </si>
  <si>
    <t>9ZY CENTRO DE INVESTIGACION EN ALIMENTACION Y DESARROLLO, A.C.</t>
  </si>
  <si>
    <t>(PESOS)</t>
  </si>
  <si>
    <t>RUBRO DE INGRESOS</t>
  </si>
  <si>
    <t>INGRESO</t>
  </si>
  <si>
    <t>ESTIMADO</t>
  </si>
  <si>
    <t>AMPLIACIONES Y REDUCCIONES</t>
  </si>
  <si>
    <t>MODIFICADO</t>
  </si>
  <si>
    <t>DEVENGADO</t>
  </si>
  <si>
    <t>RECAUDADO</t>
  </si>
  <si>
    <t>DIFERENCIA</t>
  </si>
  <si>
    <t>ESTADO ANALITICO DE INGRESOS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</si>
  <si>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</si>
  <si>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</si>
  <si>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</si>
  <si>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</si>
  <si>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</si>
  <si>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</si>
  <si>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</si>
  <si>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</si>
  <si>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MEJORAS</t>
  </si>
  <si>
    <t>DERECHOS</t>
  </si>
  <si>
    <t>PRODUCTOS</t>
  </si>
  <si>
    <t xml:space="preserve">   CORRIENTE</t>
  </si>
  <si>
    <t xml:space="preserve">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</si>
  <si>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</si>
  <si>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</si>
  <si>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</si>
  <si>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</si>
  <si>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</si>
  <si>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</si>
  <si>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</t>
  </si>
  <si>
    <t>ESTADO ANALITICO DE INGRESOS POR FUENTE DE FINANCIAMIENTO</t>
  </si>
  <si>
    <t>INGRESOS DEL GOBIERNO</t>
  </si>
  <si>
    <t xml:space="preserve">INGRESOS DE ORGANISMOS Y EMPRESAS </t>
  </si>
  <si>
    <t xml:space="preserve">     IMPUESTOS</t>
  </si>
  <si>
    <t xml:space="preserve">     CONTRIBUCIONES DE MEJORAS</t>
  </si>
  <si>
    <t xml:space="preserve">     DERECHOS</t>
  </si>
  <si>
    <t xml:space="preserve">     PRODUCTOS</t>
  </si>
  <si>
    <t xml:space="preserve">        CORRIENTE</t>
  </si>
  <si>
    <t xml:space="preserve">        CAPITAL</t>
  </si>
  <si>
    <t xml:space="preserve">     APROVECHAMIENTOS</t>
  </si>
  <si>
    <t xml:space="preserve">     PARTICIPACIONES Y APORTACIONES</t>
  </si>
  <si>
    <t xml:space="preserve">     TRANSFERENCIAS, ASIGNACIONES, SUBSIDIOS Y OTRAS AYUDAS</t>
  </si>
  <si>
    <t xml:space="preserve">     CUOTAS Y APORTACIONES DE SEGURIDAD SOCIAL</t>
  </si>
  <si>
    <t xml:space="preserve">     INGRESOS POR VENTAS DE BIENES Y SERVICIOS</t>
  </si>
  <si>
    <t xml:space="preserve">     INGRESOS DERIVADOS DE FINANCIAMIENTOS</t>
  </si>
  <si>
    <t>C.P. MIRIAM CORONA ESCAMILLA</t>
  </si>
  <si>
    <t>TITULAR DEL DEPTO. DE PRESUPUESTOS</t>
  </si>
  <si>
    <r>
      <rPr>
        <sz val="9"/>
        <color indexed="8"/>
        <rFont val="Soberana Sans"/>
      </rPr>
      <t>38 CONSEJO NACIONAL DE CIENCIA Y TECNOLOGÍA</t>
    </r>
  </si>
  <si>
    <r>
      <rPr>
        <sz val="9"/>
        <color indexed="8"/>
        <rFont val="Soberana Sans"/>
      </rPr>
      <t>9ZY CENTRO DE INVESTIGACIÓN EN ALIMENTACIÓN Y DESARROLLO, A.C.</t>
    </r>
  </si>
  <si>
    <r>
      <rPr>
        <sz val="9"/>
        <color indexed="8"/>
        <rFont val="Soberana Sans"/>
      </rPr>
      <t>INGRESOS DE FLUJO DE EFECTIVO</t>
    </r>
  </si>
  <si>
    <r>
      <rPr>
        <sz val="9"/>
        <color indexed="8"/>
        <rFont val="Soberana Sans"/>
      </rPr>
      <t>PRODUCTORAS DE BIENES Y SERVICIOS</t>
    </r>
  </si>
  <si>
    <r>
      <rPr>
        <sz val="9"/>
        <color indexed="8"/>
        <rFont val="Soberana Sans"/>
      </rPr>
      <t>(PESOS)</t>
    </r>
  </si>
  <si>
    <r>
      <t>TOTAL DE RECURSOS</t>
    </r>
    <r>
      <rPr>
        <b/>
        <vertAlign val="superscript"/>
        <sz val="8"/>
        <color indexed="8"/>
        <rFont val="Soberana Sans"/>
      </rPr>
      <t>1/</t>
    </r>
  </si>
  <si>
    <t>DISPONIBILIDAD INICIAL</t>
  </si>
  <si>
    <t>CORRIENTES Y DE CAPITAL</t>
  </si>
  <si>
    <t>VENTA DE BIENES</t>
  </si>
  <si>
    <t>INTERNAS</t>
  </si>
  <si>
    <t>EXTERNAS</t>
  </si>
  <si>
    <t>VENTA DE SERVICIOS</t>
  </si>
  <si>
    <t>INGRESOS DIVERSOS</t>
  </si>
  <si>
    <t>INGRESOS DE FIDEICOMISOS PÚBLICOS</t>
  </si>
  <si>
    <t>PRODUCTOS FINANCIEROS</t>
  </si>
  <si>
    <t>OTROS</t>
  </si>
  <si>
    <t>VENTA DE INVERSIONES</t>
  </si>
  <si>
    <t>RECUPERACIÓN DE ACTIVOS FÍSICOS</t>
  </si>
  <si>
    <t>RECUPERACIÓN DE ACTIVOS FINANCIEROS</t>
  </si>
  <si>
    <t>INGRESOS POR OPERACIONES AJENAS</t>
  </si>
  <si>
    <t>POR CUENTA DE TERCEROS</t>
  </si>
  <si>
    <t>POR EROGACIONES RECUPERABLES</t>
  </si>
  <si>
    <t>SUBSIDIOS Y APOYOS FISCALES</t>
  </si>
  <si>
    <t>SUBSIDIOS</t>
  </si>
  <si>
    <t>CORRIENTES</t>
  </si>
  <si>
    <t>DE CAPITAL</t>
  </si>
  <si>
    <t>APOYOS FISCALES</t>
  </si>
  <si>
    <t>SERVICIOS PERSONALES</t>
  </si>
  <si>
    <t>INVERSIÓN FÍSICA</t>
  </si>
  <si>
    <t>INTERESES, COMISIONES Y GASTOS DE LA DEUDA</t>
  </si>
  <si>
    <t>INVERSIÓN FINANCIERA</t>
  </si>
  <si>
    <t>AMORTIZACIÓN DE PASIVOS</t>
  </si>
  <si>
    <t>SUMA DE INGRESOS DEL AÑO</t>
  </si>
  <si>
    <t>ENDEUDAMIENTO (O DESENDEUDAMIENTO) NETO</t>
  </si>
  <si>
    <t>INTERNO</t>
  </si>
  <si>
    <t>EXTERNO</t>
  </si>
  <si>
    <t>CONCEPTO</t>
  </si>
  <si>
    <t>ANALITICO DE CLAVES DE ENTIDADES PARAESTATALES (ACEP)</t>
  </si>
  <si>
    <t>ByS</t>
  </si>
  <si>
    <t>PESOS</t>
  </si>
  <si>
    <t>Estimado/Aprobado</t>
  </si>
  <si>
    <t>Modificado</t>
  </si>
  <si>
    <t>Devengado</t>
  </si>
  <si>
    <t>Recaudado/Pagado</t>
  </si>
  <si>
    <t>TOTAL DE RECURSOS</t>
  </si>
  <si>
    <t xml:space="preserve">  DISPONIBILDAD INICIAL</t>
  </si>
  <si>
    <t xml:space="preserve"> VENTA DE BIENES</t>
  </si>
  <si>
    <t xml:space="preserve">   INTERNAS</t>
  </si>
  <si>
    <t xml:space="preserve">   EXTERNAS</t>
  </si>
  <si>
    <t xml:space="preserve"> VENTA DE SERVICIOS</t>
  </si>
  <si>
    <t xml:space="preserve"> INGRESOS DIVERSOS</t>
  </si>
  <si>
    <t xml:space="preserve">   INGRESOS DE FIDEICOMISOS PUBLICOS</t>
  </si>
  <si>
    <t xml:space="preserve">   PRODUCTOS FINANCIEROS</t>
  </si>
  <si>
    <t xml:space="preserve">   OTROS</t>
  </si>
  <si>
    <t xml:space="preserve">   RECUPERACION DE ACTIVOS FÍSICOS</t>
  </si>
  <si>
    <t xml:space="preserve">   RECUPERACION DE ACTIVOS FINANCIEROS</t>
  </si>
  <si>
    <t xml:space="preserve">  POR CUENTA DE TERCEROS</t>
  </si>
  <si>
    <t xml:space="preserve">  POR EROGACIONES RECUPERABLES</t>
  </si>
  <si>
    <t xml:space="preserve"> SUBSIDIOS  </t>
  </si>
  <si>
    <t xml:space="preserve">   CORRIENTES</t>
  </si>
  <si>
    <t xml:space="preserve">   DE CAPITAL</t>
  </si>
  <si>
    <t xml:space="preserve"> CORRIENTES</t>
  </si>
  <si>
    <t xml:space="preserve">   SERVICIOS PERSONALES</t>
  </si>
  <si>
    <t xml:space="preserve"> INVERSION FISICA</t>
  </si>
  <si>
    <t xml:space="preserve"> INTERESES, COMISIONES Y GASTOS DE LA DEUDA</t>
  </si>
  <si>
    <t xml:space="preserve"> INVERSION FINANCIERA</t>
  </si>
  <si>
    <t xml:space="preserve"> AMORTIZACION DE PASIVOS</t>
  </si>
  <si>
    <t xml:space="preserve">  INTERNO</t>
  </si>
  <si>
    <t xml:space="preserve">  EXTERNO</t>
  </si>
  <si>
    <t xml:space="preserve">  GASTO PROGRAMABLE</t>
  </si>
  <si>
    <t xml:space="preserve">  GASTO CORRIENTE</t>
  </si>
  <si>
    <t xml:space="preserve">   DE OPERACIÓN</t>
  </si>
  <si>
    <t xml:space="preserve">   PENSIONES Y JUBILACIONES</t>
  </si>
  <si>
    <t xml:space="preserve">   SUBSIDIOS</t>
  </si>
  <si>
    <t xml:space="preserve">   OTRAS EROGACIONES</t>
  </si>
  <si>
    <t xml:space="preserve">  BIENES MUEBLES E INMUEBLES</t>
  </si>
  <si>
    <t xml:space="preserve">  OBRA PUBLICA  </t>
  </si>
  <si>
    <t xml:space="preserve">  SUBSIDIOS</t>
  </si>
  <si>
    <t xml:space="preserve">  OTRAS EROGACIONES</t>
  </si>
  <si>
    <t>INVERSION FINANCIERA</t>
  </si>
  <si>
    <t>COSTO FINANCIERO</t>
  </si>
  <si>
    <t xml:space="preserve">  INTERESES, COMISIONES Y GASTOS DE LA DEUDA</t>
  </si>
  <si>
    <t xml:space="preserve">   INTERNOS</t>
  </si>
  <si>
    <t xml:space="preserve">   EXTERNOS</t>
  </si>
  <si>
    <t>EGRESOS POR OPERACIONES AJENAS</t>
  </si>
  <si>
    <t xml:space="preserve">  EROGACIONES RECUPERABLES</t>
  </si>
  <si>
    <t xml:space="preserve"> SUMA DE EGRESOS DEL AÑO</t>
  </si>
  <si>
    <t xml:space="preserve"> ENTEROS A TESORERIA DE LA FEDERACION</t>
  </si>
  <si>
    <t xml:space="preserve">   ORDINARIOS</t>
  </si>
  <si>
    <t xml:space="preserve">   EXTRAORDINARIOS</t>
  </si>
  <si>
    <t xml:space="preserve"> RETIRO DEL PATRIMONIO INVERTIDO DE LA NACION</t>
  </si>
  <si>
    <t xml:space="preserve"> DISPONIBILIDAD FINAL PREVIA</t>
  </si>
  <si>
    <t xml:space="preserve">DISPONIBILIDAD FINAL </t>
  </si>
  <si>
    <t>VARIACION EN DISPONIBILIDADES</t>
  </si>
  <si>
    <t>BALANCE DE OPERACIÓN</t>
  </si>
  <si>
    <t>BALANCE PRIMARIO</t>
  </si>
  <si>
    <t>BALANCE FINANCIERO</t>
  </si>
  <si>
    <t>38 CONSEJO NACIONAL DE CIENCIA Y TECNOLOGÍA</t>
  </si>
  <si>
    <t>9ZY CENTRO DE INVESTIGACIÓN EN ALIMENTACIÓN Y DESARROLLO, A.C.</t>
  </si>
  <si>
    <t>EGRESOS DE FLUJO DE EFECTIVO</t>
  </si>
  <si>
    <t>PRODUCTORAS DE BIENES Y SERVICIOS</t>
  </si>
  <si>
    <t>APROBADO</t>
  </si>
  <si>
    <t>PAGADO</t>
  </si>
  <si>
    <t>GASTO CORRIENTE</t>
  </si>
  <si>
    <t>DE OPERACIÓN</t>
  </si>
  <si>
    <t>PENSIONES Y JUBILACIONES</t>
  </si>
  <si>
    <t>OTRAS EROGACIONES</t>
  </si>
  <si>
    <t>BIENES MUEBLES E INMUEBLES</t>
  </si>
  <si>
    <t>OBRA PÚBLICA</t>
  </si>
  <si>
    <t>INTERNOS</t>
  </si>
  <si>
    <t>EXTERNOS</t>
  </si>
  <si>
    <t>EROGACIONES RECUPERABLES</t>
  </si>
  <si>
    <t>SUMA DE EGRESOS DEL AÑO</t>
  </si>
  <si>
    <t>ENTEROS A TESORERÍA DE LA FEDERACIÓN</t>
  </si>
  <si>
    <t>ORDINARIOS</t>
  </si>
  <si>
    <t>EXTRAORDINARIOS</t>
  </si>
  <si>
    <t>DISPONIBILIDAD FINAL</t>
  </si>
  <si>
    <r>
      <rPr>
        <sz val="8"/>
        <color indexed="8"/>
        <rFont val="Soberana Sans"/>
      </rPr>
      <t>38 CONSEJO NACIONAL DE CIENCIA Y TECNOLOGÍA</t>
    </r>
  </si>
  <si>
    <r>
      <rPr>
        <sz val="8"/>
        <color indexed="8"/>
        <rFont val="Soberana Sans"/>
      </rPr>
      <t>9ZY CENTRO DE INVESTIGACIÓN EN ALIMENTACIÓN Y DESARROLLO, A.C.</t>
    </r>
  </si>
  <si>
    <r>
      <rPr>
        <sz val="8"/>
        <color indexed="8"/>
        <rFont val="Soberana Sans"/>
      </rPr>
      <t>(PESOS)</t>
    </r>
  </si>
  <si>
    <t>PROGRAMA PRESUPUESTARIO</t>
  </si>
  <si>
    <t>GASTO DE INVERSIÓN</t>
  </si>
  <si>
    <t>ESTRUCTURA
PORCENTUAL</t>
  </si>
  <si>
    <t/>
  </si>
  <si>
    <r>
      <rPr>
        <sz val="7"/>
        <color indexed="8"/>
        <rFont val="Soberana Sans"/>
      </rPr>
      <t>Programas Federales</t>
    </r>
  </si>
  <si>
    <r>
      <rPr>
        <sz val="7"/>
        <color indexed="8"/>
        <rFont val="Soberana Sans"/>
      </rPr>
      <t>TOTAL APROBADO</t>
    </r>
  </si>
  <si>
    <r>
      <rPr>
        <sz val="7"/>
        <color indexed="8"/>
        <rFont val="Soberana Sans"/>
      </rPr>
      <t>TOTAL MODIFICADO</t>
    </r>
  </si>
  <si>
    <r>
      <rPr>
        <sz val="7"/>
        <color indexed="8"/>
        <rFont val="Soberana Sans"/>
      </rPr>
      <t>TOTAL DEVENGADO</t>
    </r>
  </si>
  <si>
    <r>
      <rPr>
        <sz val="7"/>
        <color indexed="8"/>
        <rFont val="Soberana Sans"/>
      </rPr>
      <t>TOTAL PAGADO</t>
    </r>
  </si>
  <si>
    <r>
      <rPr>
        <sz val="7"/>
        <color indexed="8"/>
        <rFont val="Soberana Sans"/>
      </rPr>
      <t>Porcentaje Pag/Aprob</t>
    </r>
  </si>
  <si>
    <r>
      <rPr>
        <sz val="7"/>
        <color indexed="8"/>
        <rFont val="Soberana Sans"/>
      </rPr>
      <t>Porcentaje Pag/Modif</t>
    </r>
  </si>
  <si>
    <t>1</t>
  </si>
  <si>
    <r>
      <rPr>
        <sz val="7"/>
        <color indexed="8"/>
        <rFont val="Soberana Sans"/>
      </rPr>
      <t>Aprobado</t>
    </r>
  </si>
  <si>
    <r>
      <rPr>
        <sz val="7"/>
        <color indexed="8"/>
        <rFont val="Soberana Sans"/>
      </rPr>
      <t>Modificado</t>
    </r>
  </si>
  <si>
    <r>
      <rPr>
        <sz val="7"/>
        <color indexed="8"/>
        <rFont val="Soberana Sans"/>
      </rPr>
      <t>Devengado</t>
    </r>
  </si>
  <si>
    <r>
      <rPr>
        <sz val="7"/>
        <color indexed="8"/>
        <rFont val="Soberana Sans"/>
      </rPr>
      <t>Pagado</t>
    </r>
  </si>
  <si>
    <t>001</t>
  </si>
  <si>
    <t>2</t>
  </si>
  <si>
    <r>
      <rPr>
        <sz val="7"/>
        <color indexed="8"/>
        <rFont val="Soberana Sans"/>
      </rPr>
      <t>Desempeño de las Funciones</t>
    </r>
  </si>
  <si>
    <t>E</t>
  </si>
  <si>
    <r>
      <rPr>
        <sz val="7"/>
        <color indexed="8"/>
        <rFont val="Soberana Sans"/>
      </rPr>
      <t>Prestación de Servicios Públicos</t>
    </r>
  </si>
  <si>
    <t>K</t>
  </si>
  <si>
    <t>3</t>
  </si>
  <si>
    <r>
      <rPr>
        <sz val="7"/>
        <color indexed="8"/>
        <rFont val="Soberana Sans"/>
      </rPr>
      <t>Administrativos y de Apoyo</t>
    </r>
  </si>
  <si>
    <t>M</t>
  </si>
  <si>
    <r>
      <rPr>
        <sz val="7"/>
        <color indexed="8"/>
        <rFont val="Soberana Sans"/>
      </rPr>
      <t>Apoyo al proceso presupuestario y para mejorar la eficiencia institucional</t>
    </r>
  </si>
  <si>
    <r>
      <rPr>
        <sz val="7"/>
        <color indexed="8"/>
        <rFont val="Soberana Sans"/>
      </rPr>
      <t>Actividades de apoyo administrativo</t>
    </r>
  </si>
  <si>
    <t>O</t>
  </si>
  <si>
    <r>
      <rPr>
        <sz val="7"/>
        <color indexed="8"/>
        <rFont val="Soberana Sans"/>
      </rPr>
      <t>Apoyo a la función pública y al mejoramiento de la gestión</t>
    </r>
  </si>
  <si>
    <r>
      <rPr>
        <sz val="7"/>
        <color indexed="8"/>
        <rFont val="Soberana Sans"/>
      </rPr>
      <t>Actividades de apoyo a la función pública y buen gobierno</t>
    </r>
  </si>
  <si>
    <t>W</t>
  </si>
  <si>
    <r>
      <rPr>
        <sz val="7"/>
        <color indexed="8"/>
        <rFont val="Soberana Sans"/>
      </rPr>
      <t>Operaciones ajenas</t>
    </r>
  </si>
  <si>
    <r>
      <rPr>
        <sz val="7"/>
        <color indexed="8"/>
        <rFont val="Soberana Sans"/>
      </rPr>
      <t>Operaciones Ajenas</t>
    </r>
  </si>
  <si>
    <t>GASTO POR CATEGORIA PROGRAMATICA</t>
  </si>
  <si>
    <t>ESTADO ANALÍTICO DEL EJERCICIO DEL PRESUPUESTO DE EGRESOS EN CLASIFICACIÓN FUNCIONAL-PROGRAMÁTICA</t>
  </si>
  <si>
    <t>CATEGORIAS PROGRAMÁTICAS</t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</si>
  <si>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</si>
  <si>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</si>
  <si>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</si>
  <si>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</si>
  <si>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</si>
  <si>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</si>
  <si>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Gobierno</t>
  </si>
  <si>
    <t>Aprobado</t>
  </si>
  <si>
    <t>Pagado</t>
  </si>
  <si>
    <t>Coordinación de la Política de Gobierno</t>
  </si>
  <si>
    <t>04</t>
  </si>
  <si>
    <t>Función Pública</t>
  </si>
  <si>
    <t>Función pública y buen gobierno</t>
  </si>
  <si>
    <t>O001</t>
  </si>
  <si>
    <t>Actividades de apoyo a la función pública y buen gobierno</t>
  </si>
  <si>
    <t>9ZY</t>
  </si>
  <si>
    <t>Centro de Investigación en Alimentación y Desarrollo, A.C.</t>
  </si>
  <si>
    <t>Desarrollo Económico</t>
  </si>
  <si>
    <t>8</t>
  </si>
  <si>
    <t>Ciencia, Tecnología e Innovación</t>
  </si>
  <si>
    <t>01</t>
  </si>
  <si>
    <t>Investigación Científica</t>
  </si>
  <si>
    <t>002</t>
  </si>
  <si>
    <t>Servicios de apoyo administrativo</t>
  </si>
  <si>
    <t>M001</t>
  </si>
  <si>
    <t>Actividades de apoyo administrativo</t>
  </si>
  <si>
    <t>003</t>
  </si>
  <si>
    <t>Generación de conocimiento científico para el bienestar de la población y difusión de sus resultados</t>
  </si>
  <si>
    <t>009</t>
  </si>
  <si>
    <t>Fortalecimiento a la capacidad científica, tecnológica y de innovación</t>
  </si>
  <si>
    <t>W001</t>
  </si>
  <si>
    <t>Operaciones Ajenas</t>
  </si>
  <si>
    <t>ESTADO ANALÍTICO DEL EJERCICIO DEL PRESUPUESTO DE EGRESOS EN CLASIFICACIÓN ECONÓMICA Y POR OBJETO DEL GASTO</t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</si>
  <si>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</si>
  <si>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</si>
  <si>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</si>
  <si>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</si>
  <si>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</si>
  <si>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</si>
  <si>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</si>
  <si>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</si>
  <si>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</si>
  <si>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</si>
  <si>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</si>
  <si>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</si>
  <si>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</si>
  <si>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</si>
  <si>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</si>
  <si>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</si>
  <si>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</si>
  <si>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1600</t>
    </r>
  </si>
  <si>
    <r>
      <rPr>
        <sz val="7"/>
        <color indexed="8"/>
        <rFont val="Soberana Sans"/>
      </rPr>
      <t>Previsiones</t>
    </r>
  </si>
  <si>
    <r>
      <rPr>
        <sz val="7"/>
        <color indexed="8"/>
        <rFont val="Soberana Sans"/>
      </rPr>
      <t>1700</t>
    </r>
  </si>
  <si>
    <r>
      <rPr>
        <sz val="7"/>
        <color indexed="8"/>
        <rFont val="Soberana Sans"/>
      </rPr>
      <t>Pago de estímulos a servidores públicos</t>
    </r>
  </si>
  <si>
    <r>
      <rPr>
        <sz val="7"/>
        <color indexed="8"/>
        <rFont val="Soberana Sans"/>
      </rPr>
      <t>Gasto De Operación</t>
    </r>
  </si>
  <si>
    <r>
      <rPr>
        <sz val="7"/>
        <color indexed="8"/>
        <rFont val="Soberana Sans"/>
      </rPr>
      <t>2000</t>
    </r>
  </si>
  <si>
    <r>
      <rPr>
        <sz val="7"/>
        <color indexed="8"/>
        <rFont val="Soberana Sans"/>
      </rPr>
      <t>Materiales y suministros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</si>
  <si>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</si>
  <si>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</si>
  <si>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</si>
  <si>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</si>
  <si>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2300</t>
    </r>
  </si>
  <si>
    <r>
      <rPr>
        <sz val="7"/>
        <color indexed="8"/>
        <rFont val="Soberana Sans"/>
      </rPr>
      <t>Materias primas y materiales de producción y comercialización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</si>
  <si>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</si>
  <si>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</si>
  <si>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</si>
  <si>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</si>
  <si>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</si>
  <si>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</si>
  <si>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</si>
  <si>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</si>
  <si>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</si>
  <si>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</si>
  <si>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</si>
  <si>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</si>
  <si>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</si>
  <si>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</si>
  <si>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</si>
  <si>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</si>
  <si>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</si>
  <si>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</si>
  <si>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</si>
  <si>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</si>
  <si>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</si>
  <si>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</si>
  <si>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</si>
  <si>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</si>
  <si>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</si>
  <si>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</si>
  <si>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</si>
  <si>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</si>
  <si>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Subsidios</t>
    </r>
  </si>
  <si>
    <r>
      <rPr>
        <sz val="7"/>
        <color indexed="8"/>
        <rFont val="Soberana Sans"/>
      </rPr>
      <t>4000</t>
    </r>
  </si>
  <si>
    <r>
      <rPr>
        <sz val="7"/>
        <color indexed="8"/>
        <rFont val="Soberana Sans"/>
      </rPr>
      <t>Transferencias, asignaciones, subsidios y otras ayudas</t>
    </r>
  </si>
  <si>
    <r>
      <rPr>
        <sz val="7"/>
        <color indexed="8"/>
        <rFont val="Soberana Sans"/>
      </rPr>
      <t>4300</t>
    </r>
  </si>
  <si>
    <r>
      <rPr>
        <sz val="7"/>
        <color indexed="8"/>
        <rFont val="Soberana Sans"/>
      </rPr>
      <t>Subsidios y subvenciones</t>
    </r>
  </si>
  <si>
    <t>Ayudas sociales</t>
  </si>
  <si>
    <r>
      <rPr>
        <sz val="7"/>
        <color indexed="8"/>
        <rFont val="Soberana Sans"/>
      </rPr>
      <t>Otros De Corriente</t>
    </r>
  </si>
  <si>
    <r>
      <rPr>
        <b/>
        <sz val="7"/>
        <color indexed="8"/>
        <rFont val="Soberana Sans"/>
      </rPr>
      <t>Gasto De Inversión</t>
    </r>
  </si>
  <si>
    <r>
      <rPr>
        <sz val="7"/>
        <color indexed="8"/>
        <rFont val="Soberana Sans"/>
      </rPr>
      <t>Inversión Física</t>
    </r>
  </si>
  <si>
    <r>
      <rPr>
        <sz val="7"/>
        <color indexed="8"/>
        <rFont val="Soberana Sans"/>
      </rPr>
      <t>5000</t>
    </r>
  </si>
  <si>
    <r>
      <rPr>
        <sz val="7"/>
        <color indexed="8"/>
        <rFont val="Soberana Sans"/>
      </rPr>
      <t>Bienes muebles, inmuebles e intangibles</t>
    </r>
  </si>
  <si>
    <r>
      <rPr>
        <sz val="7"/>
        <color indexed="8"/>
        <rFont val="Soberana Sans"/>
      </rPr>
      <t>5100</t>
    </r>
  </si>
  <si>
    <r>
      <rPr>
        <sz val="7"/>
        <color indexed="8"/>
        <rFont val="Soberana Sans"/>
      </rPr>
      <t>Mobiliario y equipo de administración</t>
    </r>
  </si>
  <si>
    <r>
      <rPr>
        <sz val="7"/>
        <color indexed="8"/>
        <rFont val="Soberana Sans"/>
      </rPr>
      <t>5300</t>
    </r>
  </si>
  <si>
    <r>
      <rPr>
        <sz val="7"/>
        <color indexed="8"/>
        <rFont val="Soberana Sans"/>
      </rPr>
      <t>Equipo e instrumental médico y de laboratorio</t>
    </r>
  </si>
  <si>
    <r>
      <rPr>
        <sz val="7"/>
        <color indexed="8"/>
        <rFont val="Soberana Sans"/>
      </rPr>
      <t>5600</t>
    </r>
  </si>
  <si>
    <r>
      <rPr>
        <sz val="7"/>
        <color indexed="8"/>
        <rFont val="Soberana Sans"/>
      </rPr>
      <t>Maquinaria, otros equipos y herramientas</t>
    </r>
  </si>
  <si>
    <r>
      <rPr>
        <sz val="7"/>
        <color indexed="8"/>
        <rFont val="Soberana Sans"/>
      </rPr>
      <t>6000</t>
    </r>
  </si>
  <si>
    <r>
      <rPr>
        <sz val="7"/>
        <color indexed="8"/>
        <rFont val="Soberana Sans"/>
      </rPr>
      <t>Inversión pública</t>
    </r>
  </si>
  <si>
    <r>
      <rPr>
        <sz val="7"/>
        <color indexed="8"/>
        <rFont val="Soberana Sans"/>
      </rPr>
      <t>6200</t>
    </r>
  </si>
  <si>
    <r>
      <rPr>
        <sz val="7"/>
        <color indexed="8"/>
        <rFont val="Soberana Sans"/>
      </rPr>
      <t>Obra pública en bienes propios</t>
    </r>
  </si>
  <si>
    <r>
      <rPr>
        <sz val="7"/>
        <color indexed="8"/>
        <rFont val="Soberana Sans"/>
      </rPr>
      <t>Otros De Inversión</t>
    </r>
  </si>
  <si>
    <t>Ramo</t>
  </si>
  <si>
    <t>FN</t>
  </si>
  <si>
    <t>SF</t>
  </si>
  <si>
    <t>AI</t>
  </si>
  <si>
    <t>PP</t>
  </si>
  <si>
    <t>Partida</t>
  </si>
  <si>
    <t>Tipo de Gasto</t>
  </si>
  <si>
    <t>0</t>
  </si>
  <si>
    <t>OTROS DE CORRIENTE</t>
  </si>
  <si>
    <t>CLASIFICACIÓN ECONÓMICA</t>
  </si>
  <si>
    <t>ECONOMÍAS</t>
  </si>
  <si>
    <t>GASTO DE OPERACIÓN</t>
  </si>
  <si>
    <t>SUMA</t>
  </si>
  <si>
    <t>OTROS DE INVERSIÓN</t>
  </si>
  <si>
    <t>TIPO</t>
  </si>
  <si>
    <t>GRUPO</t>
  </si>
  <si>
    <t>MODA LIDAD</t>
  </si>
  <si>
    <t>PRO GRAMA</t>
  </si>
  <si>
    <t>CORRIENTE</t>
  </si>
  <si>
    <t>INVERSIÓN</t>
  </si>
  <si>
    <t>FI</t>
  </si>
  <si>
    <t>UR</t>
  </si>
  <si>
    <t>GASTO POR CATEGORÍA PROGRAMÁTICA (ARMONIZADO)</t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</si>
  <si>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</si>
  <si>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</si>
  <si>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</si>
  <si>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</si>
  <si>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</si>
  <si>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</si>
  <si>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t>3 = (1+2)</t>
  </si>
  <si>
    <t>4</t>
  </si>
  <si>
    <t>5</t>
  </si>
  <si>
    <t>6 = (3-4)</t>
  </si>
  <si>
    <r>
      <rPr>
        <b/>
        <sz val="7"/>
        <color indexed="8"/>
        <rFont val="Soberana Sans"/>
      </rPr>
      <t>Programas Federales</t>
    </r>
  </si>
  <si>
    <r>
      <rPr>
        <b/>
        <sz val="7"/>
        <color indexed="8"/>
        <rFont val="Soberana Sans"/>
      </rPr>
      <t>Desempeño de las Funciones</t>
    </r>
  </si>
  <si>
    <r>
      <rPr>
        <b/>
        <sz val="7"/>
        <color indexed="8"/>
        <rFont val="Soberana Sans"/>
      </rPr>
      <t>Administrativos y de Apoyo</t>
    </r>
  </si>
  <si>
    <r>
      <rPr>
        <b/>
        <sz val="7"/>
        <color indexed="8"/>
        <rFont val="Soberana Sans"/>
      </rPr>
      <t>Total del Gasto</t>
    </r>
  </si>
  <si>
    <t>ESTADO ANALÍTICO DEL EJERCICIO DEL PRESUPUESTO DE EGRESOS EN CLASIFICACIÓN FUNCIONAL (ARMONIZADO)</t>
  </si>
  <si>
    <t>AMPLIACIONES / (REDUCCIONES)</t>
  </si>
  <si>
    <t>SUBEJERCICIO</t>
  </si>
  <si>
    <t>Total del Gasto</t>
  </si>
  <si>
    <t>ESTADO ANALÍTICO DEL EJERCICIO DEL PRESUPUESTO DE EGRESOS EN CLASIFICACIÓN POR OBJETO DEL GASTO (ARMONIZADO)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</si>
  <si>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</si>
  <si>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</si>
  <si>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</si>
  <si>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</si>
  <si>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</si>
  <si>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</si>
  <si>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</si>
  <si>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</si>
  <si>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</si>
  <si>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</si>
  <si>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</si>
  <si>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</si>
  <si>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</si>
  <si>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</si>
  <si>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</si>
  <si>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</si>
  <si>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</si>
  <si>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</si>
  <si>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</si>
  <si>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</si>
  <si>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</si>
  <si>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</si>
  <si>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</si>
  <si>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</si>
  <si>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</si>
  <si>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</si>
  <si>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Transferencias, asignaciones, subsidios y otras ayudas</t>
  </si>
  <si>
    <t>Subsidios y subvenciones</t>
  </si>
  <si>
    <t>Bienes muebles, inmuebles e intangibles</t>
  </si>
  <si>
    <t>Mobiliario y equipo de administración</t>
  </si>
  <si>
    <t>Equipo e instrumental médico y de laboratorio</t>
  </si>
  <si>
    <t>Maquinaria, otros equipos y herramientas</t>
  </si>
  <si>
    <t>Inversión pública</t>
  </si>
  <si>
    <t>Obra pública en bienes propios</t>
  </si>
  <si>
    <t>ESTADO ANALÍTICO DEL EJERCICIO DEL PRESUPUESTO DE EGRESOS EN CLASIFICACIÓN ECONÓMICA (ARMONIZADO)</t>
  </si>
  <si>
    <r>
      <rPr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</si>
  <si>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Gasto De Capital</t>
    </r>
  </si>
  <si>
    <t>ESTADO ANALÍTICO DEL EJERCICIO DEL PRESUPUESTO DE EGRESOS EN CLASIFICACIÓN ADMINISTRATIVA (ARMONIZADO)</t>
  </si>
  <si>
    <t>ESTADO ANALITICO DEL EJERCICIO DEL PRESUPUESTO DE EGRESOS EN CLASIFICACION ADMINISTRATIVA</t>
  </si>
  <si>
    <t>DENOMINACION</t>
  </si>
  <si>
    <t>ECONOMIAS</t>
  </si>
  <si>
    <t xml:space="preserve">TOTAL </t>
  </si>
  <si>
    <t>Finalidad</t>
  </si>
  <si>
    <t>Actividad Institucional</t>
  </si>
  <si>
    <t>Modalidad</t>
  </si>
  <si>
    <t>CAPITULO</t>
  </si>
  <si>
    <t>Transferencias a Fideicomisos</t>
  </si>
  <si>
    <t>Investigación científica, desarrollo e innovación.</t>
  </si>
  <si>
    <t>E003</t>
  </si>
  <si>
    <t>Investigación Científica, desarrollo e innovación</t>
  </si>
  <si>
    <t>14389ZY0002</t>
  </si>
  <si>
    <t>14389ZY0001</t>
  </si>
  <si>
    <t>Unidad Responsable</t>
  </si>
  <si>
    <t>Función</t>
  </si>
  <si>
    <t>Subfunción</t>
  </si>
  <si>
    <t>Reasignación</t>
  </si>
  <si>
    <t>Programa Presupuestario</t>
  </si>
  <si>
    <t>Fuente Financiamiento</t>
  </si>
  <si>
    <t>Geografico</t>
  </si>
  <si>
    <t>Clave Cartera</t>
  </si>
  <si>
    <t>ORIGINAL</t>
  </si>
  <si>
    <t>C.P. MARIA GUADALUPE SANCHEZ SOTO</t>
  </si>
  <si>
    <t xml:space="preserve">      C.P. MARIA GUADALUPE SANCHEZ SOTO</t>
  </si>
  <si>
    <t>DE ENERO A MARZO 2023</t>
  </si>
  <si>
    <t>ENERO A MARZO 2023</t>
  </si>
  <si>
    <t>BANCOS EN CONSOLIDADA</t>
  </si>
  <si>
    <t>DIRECTORA ADMINISTRATIVA</t>
  </si>
  <si>
    <t xml:space="preserve">   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</si>
</sst>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\ "/>
    <numFmt numFmtId="167" formatCode="#,##0.0"/>
    <numFmt numFmtId="168" formatCode="\-\o\-#"/>
    <numFmt numFmtId="169" formatCode="0.0"/>
    <numFmt numFmtId="170" formatCode="_-* #,##0.0_-;\-* #,##0.0_-;_-* &quot;-&quot;?_-;_-@_-"/>
    <numFmt numFmtId="171" formatCode="0_ ;\-0\ 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Soberana sans "/>
    </font>
    <font>
      <sz val="8"/>
      <color theme="1"/>
      <name val="Soberana sans "/>
    </font>
    <font>
      <b/>
      <sz val="8"/>
      <color theme="1"/>
      <name val="Soberana sans "/>
    </font>
    <font>
      <b/>
      <sz val="8"/>
      <name val="Soberana sans "/>
    </font>
    <font>
      <sz val="8"/>
      <name val="Soberana sans "/>
    </font>
    <font>
      <sz val="10"/>
      <color indexed="8"/>
      <name val="SansSerif"/>
    </font>
    <font>
      <sz val="9"/>
      <color indexed="8"/>
      <name val="Soberana Sans"/>
    </font>
    <font>
      <b/>
      <sz val="8"/>
      <color indexed="8"/>
      <name val="Soberana Sans"/>
    </font>
    <font>
      <b/>
      <vertAlign val="superscript"/>
      <sz val="8"/>
      <color indexed="8"/>
      <name val="Soberana Sans"/>
    </font>
    <font>
      <sz val="8"/>
      <color indexed="8"/>
      <name val="Soberana Sans"/>
    </font>
    <font>
      <sz val="7"/>
      <color indexed="8"/>
      <name val="Soberana Sans"/>
    </font>
    <font>
      <sz val="10"/>
      <name val="Arial"/>
      <family val="2"/>
    </font>
    <font>
      <sz val="8"/>
      <color indexed="9"/>
      <name val="Soberana Sans"/>
    </font>
    <font>
      <sz val="8"/>
      <color theme="1"/>
      <name val="SOBERANA SANS"/>
    </font>
    <font>
      <b/>
      <sz val="8"/>
      <color theme="0"/>
      <name val="SOBERANA SANS"/>
    </font>
    <font>
      <b/>
      <sz val="8"/>
      <color indexed="8"/>
      <name val="SOBERANA SANS "/>
    </font>
    <font>
      <sz val="7"/>
      <name val="Soberana Sans"/>
    </font>
    <font>
      <sz val="10"/>
      <color theme="5"/>
      <name val="SansSerif"/>
    </font>
    <font>
      <sz val="7"/>
      <color theme="5"/>
      <name val="Soberana Sans"/>
    </font>
    <font>
      <b/>
      <sz val="7"/>
      <color indexed="8"/>
      <name val="Soberana Sans"/>
    </font>
    <font>
      <sz val="7"/>
      <color theme="1"/>
      <name val="Soberana Sans"/>
    </font>
    <font>
      <b/>
      <sz val="8"/>
      <color indexed="9"/>
      <name val="Soberana Sans"/>
    </font>
    <font>
      <b/>
      <sz val="10"/>
      <color indexed="8"/>
      <name val="SansSerif"/>
    </font>
    <font>
      <b/>
      <sz val="7"/>
      <color indexed="9"/>
      <name val="Soberana Sans"/>
    </font>
    <font>
      <b/>
      <sz val="8"/>
      <color theme="0"/>
      <name val="Soberana sans "/>
    </font>
    <font>
      <b/>
      <sz val="8"/>
      <color indexed="9"/>
      <name val="SOBERANA SANS "/>
    </font>
    <font>
      <b/>
      <sz val="6"/>
      <color indexed="9"/>
      <name val="Soberana Sans"/>
    </font>
    <font>
      <sz val="7"/>
      <color indexed="9"/>
      <name val="Soberana Sans"/>
    </font>
    <font>
      <sz val="8"/>
      <name val="Soberana sans"/>
    </font>
    <font>
      <b/>
      <sz val="8"/>
      <color theme="1"/>
      <name val="SOBERANA SANS"/>
    </font>
    <font>
      <sz val="8"/>
      <color theme="0"/>
      <name val="SOBERANA SANS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color theme="0"/>
      <name val="Soberana sans 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853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4" fillId="0" borderId="0"/>
    <xf numFmtId="3" fontId="3" fillId="0" borderId="10" applyBorder="0">
      <alignment horizontal="right" vertical="top" wrapText="1"/>
    </xf>
  </cellStyleXfs>
  <cellXfs count="402">
    <xf numFmtId="0" fontId="0" fillId="0" borderId="0" xfId="0"/>
    <xf numFmtId="0" fontId="4" fillId="0" borderId="0" xfId="0" applyFont="1"/>
    <xf numFmtId="0" fontId="5" fillId="0" borderId="2" xfId="0" applyFont="1" applyBorder="1"/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7" fillId="0" borderId="0" xfId="0" applyFont="1"/>
    <xf numFmtId="164" fontId="6" fillId="0" borderId="2" xfId="1" applyNumberFormat="1" applyFont="1" applyFill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0" fontId="0" fillId="0" borderId="1" xfId="0" applyBorder="1"/>
    <xf numFmtId="0" fontId="1" fillId="0" borderId="0" xfId="0" applyFont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/>
    </xf>
    <xf numFmtId="3" fontId="8" fillId="2" borderId="0" xfId="0" applyNumberFormat="1" applyFont="1" applyFill="1" applyAlignment="1">
      <alignment horizontal="left" vertical="top" wrapText="1"/>
    </xf>
    <xf numFmtId="3" fontId="10" fillId="0" borderId="11" xfId="0" applyNumberFormat="1" applyFont="1" applyBorder="1" applyAlignment="1">
      <alignment horizontal="right" vertical="top" wrapText="1"/>
    </xf>
    <xf numFmtId="3" fontId="10" fillId="0" borderId="12" xfId="0" applyNumberFormat="1" applyFont="1" applyBorder="1" applyAlignment="1">
      <alignment horizontal="right" vertical="top" wrapText="1"/>
    </xf>
    <xf numFmtId="3" fontId="12" fillId="0" borderId="11" xfId="0" applyNumberFormat="1" applyFont="1" applyBorder="1" applyAlignment="1">
      <alignment horizontal="right" vertical="top" wrapText="1"/>
    </xf>
    <xf numFmtId="3" fontId="0" fillId="0" borderId="0" xfId="0" applyNumberFormat="1"/>
    <xf numFmtId="3" fontId="12" fillId="0" borderId="0" xfId="0" applyNumberFormat="1" applyFont="1" applyAlignment="1">
      <alignment vertical="top" wrapText="1"/>
    </xf>
    <xf numFmtId="3" fontId="12" fillId="0" borderId="14" xfId="0" applyNumberFormat="1" applyFont="1" applyBorder="1" applyAlignment="1">
      <alignment vertical="top" wrapText="1"/>
    </xf>
    <xf numFmtId="0" fontId="16" fillId="0" borderId="0" xfId="0" applyFont="1"/>
    <xf numFmtId="0" fontId="17" fillId="3" borderId="2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15" xfId="0" applyFont="1" applyBorder="1"/>
    <xf numFmtId="0" fontId="4" fillId="0" borderId="15" xfId="0" applyFont="1" applyBorder="1"/>
    <xf numFmtId="0" fontId="5" fillId="0" borderId="6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3" fontId="18" fillId="2" borderId="11" xfId="0" applyNumberFormat="1" applyFont="1" applyFill="1" applyBorder="1" applyAlignment="1">
      <alignment horizontal="righ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vertical="top"/>
    </xf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166" fontId="13" fillId="2" borderId="11" xfId="0" applyNumberFormat="1" applyFont="1" applyFill="1" applyBorder="1" applyAlignment="1">
      <alignment horizontal="right" vertical="center" wrapText="1"/>
    </xf>
    <xf numFmtId="166" fontId="13" fillId="2" borderId="12" xfId="0" applyNumberFormat="1" applyFont="1" applyFill="1" applyBorder="1" applyAlignment="1">
      <alignment horizontal="right" vertical="center" wrapText="1"/>
    </xf>
    <xf numFmtId="3" fontId="13" fillId="2" borderId="11" xfId="0" applyNumberFormat="1" applyFont="1" applyFill="1" applyBorder="1" applyAlignment="1">
      <alignment horizontal="right" vertical="center" wrapText="1"/>
    </xf>
    <xf numFmtId="3" fontId="13" fillId="2" borderId="12" xfId="0" applyNumberFormat="1" applyFont="1" applyFill="1" applyBorder="1" applyAlignment="1">
      <alignment horizontal="right" vertical="center" wrapText="1"/>
    </xf>
    <xf numFmtId="167" fontId="13" fillId="2" borderId="12" xfId="0" applyNumberFormat="1" applyFont="1" applyFill="1" applyBorder="1" applyAlignment="1">
      <alignment horizontal="right" vertical="center" wrapText="1"/>
    </xf>
    <xf numFmtId="167" fontId="13" fillId="2" borderId="11" xfId="0" applyNumberFormat="1" applyFont="1" applyFill="1" applyBorder="1" applyAlignment="1">
      <alignment horizontal="right" vertical="center" wrapText="1"/>
    </xf>
    <xf numFmtId="168" fontId="13" fillId="2" borderId="12" xfId="0" applyNumberFormat="1" applyFont="1" applyFill="1" applyBorder="1" applyAlignment="1">
      <alignment horizontal="right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4" fillId="0" borderId="0" xfId="0" applyFont="1"/>
    <xf numFmtId="3" fontId="13" fillId="0" borderId="11" xfId="0" applyNumberFormat="1" applyFont="1" applyBorder="1" applyAlignment="1">
      <alignment horizontal="right" vertical="center" wrapText="1"/>
    </xf>
    <xf numFmtId="167" fontId="13" fillId="0" borderId="11" xfId="0" applyNumberFormat="1" applyFont="1" applyBorder="1" applyAlignment="1">
      <alignment horizontal="right" vertical="center" wrapText="1"/>
    </xf>
    <xf numFmtId="167" fontId="19" fillId="2" borderId="12" xfId="0" applyNumberFormat="1" applyFont="1" applyFill="1" applyBorder="1" applyAlignment="1">
      <alignment horizontal="right" vertical="center" wrapText="1"/>
    </xf>
    <xf numFmtId="0" fontId="20" fillId="2" borderId="0" xfId="0" applyFont="1" applyFill="1" applyAlignment="1">
      <alignment horizontal="left" vertical="top" wrapText="1"/>
    </xf>
    <xf numFmtId="167" fontId="21" fillId="2" borderId="12" xfId="0" applyNumberFormat="1" applyFont="1" applyFill="1" applyBorder="1" applyAlignment="1">
      <alignment horizontal="right" vertical="center" wrapText="1"/>
    </xf>
    <xf numFmtId="169" fontId="13" fillId="2" borderId="12" xfId="0" applyNumberFormat="1" applyFont="1" applyFill="1" applyBorder="1" applyAlignment="1">
      <alignment horizontal="right" vertical="center" wrapText="1"/>
    </xf>
    <xf numFmtId="41" fontId="13" fillId="2" borderId="12" xfId="0" applyNumberFormat="1" applyFont="1" applyFill="1" applyBorder="1" applyAlignment="1">
      <alignment horizontal="right" vertical="center" wrapText="1"/>
    </xf>
    <xf numFmtId="170" fontId="13" fillId="2" borderId="12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3" fontId="22" fillId="2" borderId="11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center" vertical="center" wrapText="1"/>
    </xf>
    <xf numFmtId="3" fontId="13" fillId="2" borderId="0" xfId="0" applyNumberFormat="1" applyFont="1" applyFill="1" applyAlignment="1">
      <alignment horizontal="right" vertical="center" wrapText="1"/>
    </xf>
    <xf numFmtId="0" fontId="8" fillId="2" borderId="17" xfId="0" applyFont="1" applyFill="1" applyBorder="1" applyAlignment="1">
      <alignment horizontal="left" vertical="top" wrapText="1"/>
    </xf>
    <xf numFmtId="3" fontId="13" fillId="2" borderId="15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3" fillId="2" borderId="22" xfId="0" applyNumberFormat="1" applyFont="1" applyFill="1" applyBorder="1" applyAlignment="1">
      <alignment horizontal="right" vertical="center" wrapText="1"/>
    </xf>
    <xf numFmtId="1" fontId="13" fillId="2" borderId="11" xfId="0" applyNumberFormat="1" applyFont="1" applyFill="1" applyBorder="1" applyAlignment="1">
      <alignment horizontal="right" vertical="center" wrapText="1"/>
    </xf>
    <xf numFmtId="3" fontId="7" fillId="0" borderId="0" xfId="0" applyNumberFormat="1" applyFont="1"/>
    <xf numFmtId="0" fontId="3" fillId="2" borderId="17" xfId="0" applyFont="1" applyFill="1" applyBorder="1" applyAlignment="1">
      <alignment horizontal="left" vertical="top" wrapText="1"/>
    </xf>
    <xf numFmtId="43" fontId="7" fillId="0" borderId="0" xfId="1" applyFont="1"/>
    <xf numFmtId="44" fontId="7" fillId="0" borderId="0" xfId="0" applyNumberFormat="1" applyFont="1"/>
    <xf numFmtId="3" fontId="3" fillId="0" borderId="11" xfId="0" applyNumberFormat="1" applyFont="1" applyBorder="1" applyAlignment="1">
      <alignment horizontal="right" vertical="top" wrapText="1"/>
    </xf>
    <xf numFmtId="43" fontId="0" fillId="0" borderId="0" xfId="1" applyFont="1"/>
    <xf numFmtId="164" fontId="4" fillId="0" borderId="15" xfId="1" applyNumberFormat="1" applyFont="1" applyFill="1" applyBorder="1"/>
    <xf numFmtId="164" fontId="4" fillId="0" borderId="16" xfId="1" applyNumberFormat="1" applyFont="1" applyFill="1" applyBorder="1"/>
    <xf numFmtId="164" fontId="4" fillId="0" borderId="0" xfId="1" applyNumberFormat="1" applyFont="1" applyFill="1" applyBorder="1"/>
    <xf numFmtId="164" fontId="5" fillId="0" borderId="15" xfId="1" applyNumberFormat="1" applyFont="1" applyFill="1" applyBorder="1"/>
    <xf numFmtId="164" fontId="5" fillId="0" borderId="0" xfId="1" applyNumberFormat="1" applyFont="1" applyFill="1" applyBorder="1"/>
    <xf numFmtId="164" fontId="4" fillId="0" borderId="6" xfId="1" applyNumberFormat="1" applyFont="1" applyFill="1" applyBorder="1"/>
    <xf numFmtId="0" fontId="13" fillId="2" borderId="12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3" fontId="12" fillId="0" borderId="12" xfId="0" applyNumberFormat="1" applyFont="1" applyBorder="1" applyAlignment="1">
      <alignment horizontal="right" vertical="top" wrapText="1"/>
    </xf>
    <xf numFmtId="0" fontId="13" fillId="2" borderId="1" xfId="0" applyFont="1" applyFill="1" applyBorder="1" applyAlignment="1">
      <alignment horizontal="left" vertical="center" wrapText="1"/>
    </xf>
    <xf numFmtId="164" fontId="5" fillId="0" borderId="5" xfId="1" applyNumberFormat="1" applyFont="1" applyFill="1" applyBorder="1"/>
    <xf numFmtId="164" fontId="4" fillId="0" borderId="17" xfId="1" applyNumberFormat="1" applyFont="1" applyFill="1" applyBorder="1"/>
    <xf numFmtId="3" fontId="22" fillId="0" borderId="11" xfId="0" applyNumberFormat="1" applyFont="1" applyBorder="1" applyAlignment="1">
      <alignment horizontal="right" vertical="center" wrapText="1"/>
    </xf>
    <xf numFmtId="0" fontId="4" fillId="0" borderId="6" xfId="0" applyFont="1" applyBorder="1"/>
    <xf numFmtId="0" fontId="6" fillId="0" borderId="24" xfId="0" applyFont="1" applyBorder="1" applyAlignment="1">
      <alignment horizontal="left" vertical="center"/>
    </xf>
    <xf numFmtId="0" fontId="5" fillId="0" borderId="24" xfId="0" applyFont="1" applyBorder="1"/>
    <xf numFmtId="0" fontId="4" fillId="0" borderId="6" xfId="1" applyNumberFormat="1" applyFont="1" applyBorder="1"/>
    <xf numFmtId="0" fontId="5" fillId="0" borderId="15" xfId="1" applyNumberFormat="1" applyFont="1" applyBorder="1"/>
    <xf numFmtId="164" fontId="4" fillId="0" borderId="15" xfId="1" applyNumberFormat="1" applyFont="1" applyBorder="1"/>
    <xf numFmtId="0" fontId="4" fillId="0" borderId="15" xfId="1" applyNumberFormat="1" applyFont="1" applyBorder="1"/>
    <xf numFmtId="164" fontId="5" fillId="0" borderId="15" xfId="1" applyNumberFormat="1" applyFont="1" applyBorder="1"/>
    <xf numFmtId="0" fontId="4" fillId="0" borderId="24" xfId="0" applyFont="1" applyBorder="1"/>
    <xf numFmtId="1" fontId="6" fillId="0" borderId="24" xfId="0" applyNumberFormat="1" applyFont="1" applyBorder="1" applyAlignment="1">
      <alignment horizontal="right"/>
    </xf>
    <xf numFmtId="1" fontId="6" fillId="0" borderId="15" xfId="0" applyNumberFormat="1" applyFont="1" applyBorder="1" applyAlignment="1">
      <alignment horizontal="right"/>
    </xf>
    <xf numFmtId="0" fontId="6" fillId="0" borderId="15" xfId="1" applyNumberFormat="1" applyFont="1" applyFill="1" applyBorder="1" applyAlignment="1">
      <alignment horizontal="right"/>
    </xf>
    <xf numFmtId="164" fontId="6" fillId="0" borderId="15" xfId="1" applyNumberFormat="1" applyFont="1" applyFill="1" applyBorder="1" applyAlignment="1">
      <alignment horizontal="right"/>
    </xf>
    <xf numFmtId="0" fontId="6" fillId="0" borderId="6" xfId="1" applyNumberFormat="1" applyFont="1" applyFill="1" applyBorder="1" applyAlignment="1">
      <alignment horizontal="right"/>
    </xf>
    <xf numFmtId="0" fontId="4" fillId="0" borderId="17" xfId="0" applyFont="1" applyBorder="1"/>
    <xf numFmtId="164" fontId="5" fillId="0" borderId="6" xfId="1" applyNumberFormat="1" applyFont="1" applyBorder="1"/>
    <xf numFmtId="165" fontId="4" fillId="0" borderId="15" xfId="1" applyNumberFormat="1" applyFont="1" applyBorder="1"/>
    <xf numFmtId="0" fontId="4" fillId="0" borderId="16" xfId="0" applyFont="1" applyBorder="1"/>
    <xf numFmtId="1" fontId="4" fillId="0" borderId="24" xfId="0" applyNumberFormat="1" applyFont="1" applyBorder="1" applyAlignment="1">
      <alignment horizontal="right"/>
    </xf>
    <xf numFmtId="0" fontId="5" fillId="0" borderId="25" xfId="0" applyFont="1" applyBorder="1"/>
    <xf numFmtId="164" fontId="5" fillId="0" borderId="6" xfId="1" applyNumberFormat="1" applyFont="1" applyFill="1" applyBorder="1"/>
    <xf numFmtId="164" fontId="4" fillId="0" borderId="0" xfId="1" applyNumberFormat="1" applyFont="1" applyBorder="1"/>
    <xf numFmtId="0" fontId="4" fillId="0" borderId="0" xfId="1" applyNumberFormat="1" applyFont="1" applyBorder="1"/>
    <xf numFmtId="164" fontId="5" fillId="0" borderId="25" xfId="1" applyNumberFormat="1" applyFont="1" applyBorder="1"/>
    <xf numFmtId="164" fontId="5" fillId="0" borderId="1" xfId="1" applyNumberFormat="1" applyFont="1" applyBorder="1"/>
    <xf numFmtId="0" fontId="4" fillId="0" borderId="1" xfId="1" applyNumberFormat="1" applyFont="1" applyBorder="1"/>
    <xf numFmtId="164" fontId="4" fillId="0" borderId="1" xfId="1" applyNumberFormat="1" applyFont="1" applyBorder="1"/>
    <xf numFmtId="3" fontId="3" fillId="2" borderId="12" xfId="0" applyNumberFormat="1" applyFont="1" applyFill="1" applyBorder="1" applyAlignment="1">
      <alignment horizontal="right" vertical="top" wrapText="1"/>
    </xf>
    <xf numFmtId="0" fontId="25" fillId="3" borderId="0" xfId="0" applyFont="1" applyFill="1" applyAlignment="1">
      <alignment horizontal="left" vertical="top" wrapText="1"/>
    </xf>
    <xf numFmtId="0" fontId="25" fillId="3" borderId="21" xfId="0" applyFont="1" applyFill="1" applyBorder="1" applyAlignment="1">
      <alignment horizontal="left" vertical="top" wrapText="1"/>
    </xf>
    <xf numFmtId="0" fontId="26" fillId="3" borderId="21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49" fontId="27" fillId="3" borderId="24" xfId="0" applyNumberFormat="1" applyFont="1" applyFill="1" applyBorder="1" applyAlignment="1">
      <alignment horizontal="center"/>
    </xf>
    <xf numFmtId="49" fontId="27" fillId="3" borderId="2" xfId="0" applyNumberFormat="1" applyFont="1" applyFill="1" applyBorder="1" applyAlignment="1">
      <alignment horizontal="center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top" wrapText="1"/>
    </xf>
    <xf numFmtId="0" fontId="1" fillId="0" borderId="0" xfId="0" applyFont="1"/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3" fontId="18" fillId="2" borderId="22" xfId="0" applyNumberFormat="1" applyFont="1" applyFill="1" applyBorder="1" applyAlignment="1">
      <alignment horizontal="right" vertical="top" wrapText="1"/>
    </xf>
    <xf numFmtId="0" fontId="25" fillId="3" borderId="17" xfId="0" applyFont="1" applyFill="1" applyBorder="1" applyAlignment="1">
      <alignment horizontal="left" vertical="top" wrapText="1"/>
    </xf>
    <xf numFmtId="0" fontId="25" fillId="3" borderId="23" xfId="0" applyFont="1" applyFill="1" applyBorder="1" applyAlignment="1">
      <alignment horizontal="left" vertical="top" wrapText="1"/>
    </xf>
    <xf numFmtId="3" fontId="22" fillId="2" borderId="14" xfId="0" applyNumberFormat="1" applyFont="1" applyFill="1" applyBorder="1" applyAlignment="1">
      <alignment horizontal="right" vertical="center" wrapText="1"/>
    </xf>
    <xf numFmtId="3" fontId="13" fillId="2" borderId="14" xfId="0" applyNumberFormat="1" applyFont="1" applyFill="1" applyBorder="1" applyAlignment="1">
      <alignment horizontal="right" vertical="center" wrapText="1"/>
    </xf>
    <xf numFmtId="3" fontId="13" fillId="2" borderId="16" xfId="0" applyNumberFormat="1" applyFont="1" applyFill="1" applyBorder="1" applyAlignment="1">
      <alignment horizontal="right" vertical="center" wrapText="1"/>
    </xf>
    <xf numFmtId="0" fontId="8" fillId="2" borderId="40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1" fontId="13" fillId="2" borderId="22" xfId="0" applyNumberFormat="1" applyFont="1" applyFill="1" applyBorder="1" applyAlignment="1">
      <alignment horizontal="right" vertical="center" wrapText="1"/>
    </xf>
    <xf numFmtId="3" fontId="13" fillId="2" borderId="17" xfId="0" applyNumberFormat="1" applyFont="1" applyFill="1" applyBorder="1" applyAlignment="1">
      <alignment horizontal="right" vertical="center" wrapText="1"/>
    </xf>
    <xf numFmtId="3" fontId="13" fillId="0" borderId="12" xfId="0" applyNumberFormat="1" applyFont="1" applyBorder="1" applyAlignment="1">
      <alignment horizontal="right" vertical="center" wrapText="1"/>
    </xf>
    <xf numFmtId="3" fontId="23" fillId="0" borderId="11" xfId="0" applyNumberFormat="1" applyFont="1" applyBorder="1" applyAlignment="1">
      <alignment horizontal="right" vertical="center" wrapText="1"/>
    </xf>
    <xf numFmtId="171" fontId="13" fillId="2" borderId="12" xfId="0" applyNumberFormat="1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top" wrapText="1"/>
    </xf>
    <xf numFmtId="3" fontId="12" fillId="0" borderId="22" xfId="0" applyNumberFormat="1" applyFont="1" applyBorder="1" applyAlignment="1">
      <alignment horizontal="right" vertical="top" wrapText="1"/>
    </xf>
    <xf numFmtId="3" fontId="12" fillId="0" borderId="42" xfId="0" applyNumberFormat="1" applyFont="1" applyBorder="1" applyAlignment="1">
      <alignment horizontal="right" vertical="top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left" vertical="top" wrapText="1"/>
    </xf>
    <xf numFmtId="165" fontId="13" fillId="0" borderId="12" xfId="0" applyNumberFormat="1" applyFont="1" applyBorder="1" applyAlignment="1">
      <alignment horizontal="right" vertical="center" wrapText="1"/>
    </xf>
    <xf numFmtId="1" fontId="13" fillId="2" borderId="12" xfId="0" applyNumberFormat="1" applyFont="1" applyFill="1" applyBorder="1" applyAlignment="1">
      <alignment horizontal="right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166" fontId="13" fillId="2" borderId="17" xfId="0" applyNumberFormat="1" applyFont="1" applyFill="1" applyBorder="1" applyAlignment="1">
      <alignment horizontal="right" vertical="center" wrapText="1"/>
    </xf>
    <xf numFmtId="167" fontId="13" fillId="2" borderId="17" xfId="0" applyNumberFormat="1" applyFont="1" applyFill="1" applyBorder="1" applyAlignment="1">
      <alignment horizontal="right" vertical="center" wrapText="1"/>
    </xf>
    <xf numFmtId="166" fontId="13" fillId="2" borderId="15" xfId="0" applyNumberFormat="1" applyFont="1" applyFill="1" applyBorder="1" applyAlignment="1">
      <alignment horizontal="right" vertical="center" wrapText="1"/>
    </xf>
    <xf numFmtId="164" fontId="4" fillId="0" borderId="15" xfId="0" applyNumberFormat="1" applyFont="1" applyBorder="1"/>
    <xf numFmtId="0" fontId="13" fillId="2" borderId="0" xfId="0" applyFont="1" applyFill="1" applyAlignment="1">
      <alignment horizontal="left" vertical="top" wrapText="1"/>
    </xf>
    <xf numFmtId="0" fontId="13" fillId="2" borderId="17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top" wrapText="1"/>
    </xf>
    <xf numFmtId="1" fontId="13" fillId="2" borderId="48" xfId="0" applyNumberFormat="1" applyFont="1" applyFill="1" applyBorder="1" applyAlignment="1">
      <alignment horizontal="right" vertical="center" wrapText="1"/>
    </xf>
    <xf numFmtId="3" fontId="22" fillId="2" borderId="44" xfId="0" applyNumberFormat="1" applyFont="1" applyFill="1" applyBorder="1" applyAlignment="1">
      <alignment horizontal="right" vertical="center" wrapText="1"/>
    </xf>
    <xf numFmtId="0" fontId="0" fillId="0" borderId="31" xfId="0" applyBorder="1"/>
    <xf numFmtId="0" fontId="15" fillId="3" borderId="44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left" vertical="top" wrapText="1"/>
    </xf>
    <xf numFmtId="0" fontId="8" fillId="3" borderId="47" xfId="0" applyFont="1" applyFill="1" applyBorder="1" applyAlignment="1">
      <alignment horizontal="left" vertical="top" wrapText="1"/>
    </xf>
    <xf numFmtId="0" fontId="30" fillId="3" borderId="37" xfId="0" applyFont="1" applyFill="1" applyBorder="1" applyAlignment="1">
      <alignment horizontal="center" vertical="center" wrapText="1"/>
    </xf>
    <xf numFmtId="0" fontId="30" fillId="3" borderId="38" xfId="0" applyFont="1" applyFill="1" applyBorder="1" applyAlignment="1">
      <alignment horizontal="center" vertical="center" wrapText="1"/>
    </xf>
    <xf numFmtId="41" fontId="0" fillId="0" borderId="0" xfId="0" applyNumberFormat="1"/>
    <xf numFmtId="41" fontId="22" fillId="2" borderId="2" xfId="1" applyNumberFormat="1" applyFont="1" applyFill="1" applyBorder="1" applyAlignment="1" applyProtection="1">
      <alignment horizontal="right" vertical="center" wrapText="1"/>
    </xf>
    <xf numFmtId="167" fontId="13" fillId="2" borderId="16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top" wrapText="1"/>
    </xf>
    <xf numFmtId="0" fontId="31" fillId="0" borderId="0" xfId="0" applyFont="1"/>
    <xf numFmtId="0" fontId="12" fillId="2" borderId="10" xfId="0" applyFont="1" applyFill="1" applyBorder="1" applyAlignment="1">
      <alignment horizontal="left" vertical="top" wrapText="1"/>
    </xf>
    <xf numFmtId="3" fontId="10" fillId="2" borderId="11" xfId="0" applyNumberFormat="1" applyFont="1" applyFill="1" applyBorder="1" applyAlignment="1">
      <alignment horizontal="right" vertical="center" wrapText="1"/>
    </xf>
    <xf numFmtId="3" fontId="10" fillId="2" borderId="12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right" vertical="center" wrapText="1"/>
    </xf>
    <xf numFmtId="3" fontId="12" fillId="2" borderId="12" xfId="0" applyNumberFormat="1" applyFont="1" applyFill="1" applyBorder="1" applyAlignment="1">
      <alignment horizontal="right" vertical="center" wrapText="1"/>
    </xf>
    <xf numFmtId="3" fontId="31" fillId="0" borderId="0" xfId="0" applyNumberFormat="1" applyFont="1"/>
    <xf numFmtId="3" fontId="10" fillId="2" borderId="44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horizontal="center"/>
    </xf>
    <xf numFmtId="0" fontId="15" fillId="3" borderId="37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164" fontId="13" fillId="2" borderId="12" xfId="1" applyNumberFormat="1" applyFont="1" applyFill="1" applyBorder="1" applyAlignment="1" applyProtection="1">
      <alignment horizontal="right" vertical="center" wrapText="1"/>
    </xf>
    <xf numFmtId="0" fontId="22" fillId="2" borderId="0" xfId="0" applyFont="1" applyFill="1" applyAlignment="1">
      <alignment horizontal="left" vertical="center" wrapText="1"/>
    </xf>
    <xf numFmtId="0" fontId="12" fillId="3" borderId="46" xfId="0" applyFont="1" applyFill="1" applyBorder="1" applyAlignment="1">
      <alignment horizontal="left" vertical="top" wrapText="1"/>
    </xf>
    <xf numFmtId="0" fontId="12" fillId="3" borderId="47" xfId="0" applyFont="1" applyFill="1" applyBorder="1" applyAlignment="1">
      <alignment horizontal="left" vertical="top" wrapText="1"/>
    </xf>
    <xf numFmtId="0" fontId="12" fillId="2" borderId="17" xfId="0" applyFont="1" applyFill="1" applyBorder="1" applyAlignment="1">
      <alignment horizontal="left" vertical="top" wrapText="1"/>
    </xf>
    <xf numFmtId="3" fontId="12" fillId="2" borderId="17" xfId="0" applyNumberFormat="1" applyFont="1" applyFill="1" applyBorder="1" applyAlignment="1">
      <alignment horizontal="right" vertical="center" wrapText="1"/>
    </xf>
    <xf numFmtId="0" fontId="22" fillId="2" borderId="13" xfId="0" applyFont="1" applyFill="1" applyBorder="1" applyAlignment="1">
      <alignment horizontal="left" vertical="center" wrapText="1"/>
    </xf>
    <xf numFmtId="3" fontId="22" fillId="2" borderId="13" xfId="0" applyNumberFormat="1" applyFont="1" applyFill="1" applyBorder="1" applyAlignment="1">
      <alignment horizontal="right" vertical="center" wrapText="1"/>
    </xf>
    <xf numFmtId="3" fontId="22" fillId="2" borderId="0" xfId="0" applyNumberFormat="1" applyFont="1" applyFill="1" applyAlignment="1">
      <alignment horizontal="right" vertical="center" wrapText="1"/>
    </xf>
    <xf numFmtId="0" fontId="12" fillId="2" borderId="0" xfId="0" applyFont="1" applyFill="1" applyAlignment="1">
      <alignment vertical="center" wrapText="1"/>
    </xf>
    <xf numFmtId="0" fontId="16" fillId="0" borderId="0" xfId="0" applyFont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2" xfId="0" applyFont="1" applyBorder="1"/>
    <xf numFmtId="41" fontId="16" fillId="0" borderId="2" xfId="0" applyNumberFormat="1" applyFont="1" applyBorder="1"/>
    <xf numFmtId="0" fontId="34" fillId="0" borderId="0" xfId="0" applyFont="1"/>
    <xf numFmtId="0" fontId="33" fillId="3" borderId="2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3" fontId="13" fillId="2" borderId="52" xfId="0" applyNumberFormat="1" applyFont="1" applyFill="1" applyBorder="1" applyAlignment="1">
      <alignment horizontal="right" vertical="center" wrapText="1"/>
    </xf>
    <xf numFmtId="0" fontId="12" fillId="2" borderId="53" xfId="0" applyFont="1" applyFill="1" applyBorder="1" applyAlignment="1">
      <alignment horizontal="left" vertical="top" wrapText="1"/>
    </xf>
    <xf numFmtId="0" fontId="12" fillId="2" borderId="31" xfId="0" applyFont="1" applyFill="1" applyBorder="1" applyAlignment="1">
      <alignment horizontal="left" vertical="top" wrapText="1"/>
    </xf>
    <xf numFmtId="0" fontId="12" fillId="2" borderId="31" xfId="0" applyFont="1" applyFill="1" applyBorder="1" applyAlignment="1">
      <alignment horizontal="left" vertical="center" wrapText="1"/>
    </xf>
    <xf numFmtId="3" fontId="12" fillId="2" borderId="54" xfId="0" applyNumberFormat="1" applyFont="1" applyFill="1" applyBorder="1" applyAlignment="1">
      <alignment horizontal="right" vertical="center" wrapText="1"/>
    </xf>
    <xf numFmtId="3" fontId="12" fillId="2" borderId="42" xfId="0" applyNumberFormat="1" applyFont="1" applyFill="1" applyBorder="1" applyAlignment="1">
      <alignment horizontal="right" vertical="center" wrapText="1"/>
    </xf>
    <xf numFmtId="3" fontId="12" fillId="2" borderId="15" xfId="0" applyNumberFormat="1" applyFont="1" applyFill="1" applyBorder="1" applyAlignment="1">
      <alignment horizontal="right" vertical="center" wrapText="1"/>
    </xf>
    <xf numFmtId="164" fontId="4" fillId="0" borderId="0" xfId="0" applyNumberFormat="1" applyFont="1"/>
    <xf numFmtId="43" fontId="0" fillId="0" borderId="0" xfId="0" applyNumberFormat="1"/>
    <xf numFmtId="4" fontId="0" fillId="0" borderId="0" xfId="0" applyNumberFormat="1"/>
    <xf numFmtId="43" fontId="14" fillId="0" borderId="0" xfId="1" applyFont="1"/>
    <xf numFmtId="165" fontId="4" fillId="0" borderId="15" xfId="1" applyNumberFormat="1" applyFont="1" applyBorder="1" applyAlignment="1">
      <alignment horizontal="right"/>
    </xf>
    <xf numFmtId="0" fontId="5" fillId="4" borderId="15" xfId="0" applyFont="1" applyFill="1" applyBorder="1"/>
    <xf numFmtId="164" fontId="5" fillId="4" borderId="0" xfId="1" applyNumberFormat="1" applyFont="1" applyFill="1" applyBorder="1"/>
    <xf numFmtId="164" fontId="5" fillId="4" borderId="15" xfId="1" applyNumberFormat="1" applyFont="1" applyFill="1" applyBorder="1"/>
    <xf numFmtId="164" fontId="13" fillId="2" borderId="22" xfId="1" applyNumberFormat="1" applyFont="1" applyFill="1" applyBorder="1" applyAlignment="1" applyProtection="1">
      <alignment horizontal="right" vertical="center" wrapText="1"/>
    </xf>
    <xf numFmtId="164" fontId="7" fillId="0" borderId="15" xfId="1" applyNumberFormat="1" applyFont="1" applyFill="1" applyBorder="1" applyAlignment="1">
      <alignment horizontal="right"/>
    </xf>
    <xf numFmtId="3" fontId="16" fillId="0" borderId="11" xfId="0" applyNumberFormat="1" applyFont="1" applyBorder="1" applyAlignment="1">
      <alignment horizontal="right" vertical="top" wrapText="1"/>
    </xf>
    <xf numFmtId="3" fontId="10" fillId="0" borderId="11" xfId="0" applyNumberFormat="1" applyFont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164" fontId="5" fillId="0" borderId="0" xfId="0" applyNumberFormat="1" applyFont="1"/>
    <xf numFmtId="43" fontId="31" fillId="0" borderId="0" xfId="1" applyFont="1"/>
    <xf numFmtId="43" fontId="3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55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3" fontId="10" fillId="4" borderId="11" xfId="0" applyNumberFormat="1" applyFont="1" applyFill="1" applyBorder="1" applyAlignment="1">
      <alignment horizontal="right" vertical="center" wrapText="1"/>
    </xf>
    <xf numFmtId="0" fontId="4" fillId="0" borderId="55" xfId="0" applyFont="1" applyBorder="1"/>
    <xf numFmtId="0" fontId="0" fillId="0" borderId="55" xfId="0" applyBorder="1"/>
    <xf numFmtId="0" fontId="5" fillId="0" borderId="55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0" fillId="0" borderId="0" xfId="0" applyAlignment="1">
      <alignment vertical="top"/>
    </xf>
    <xf numFmtId="164" fontId="4" fillId="4" borderId="15" xfId="1" applyNumberFormat="1" applyFont="1" applyFill="1" applyBorder="1"/>
    <xf numFmtId="0" fontId="0" fillId="5" borderId="2" xfId="0" applyFill="1" applyBorder="1"/>
    <xf numFmtId="0" fontId="35" fillId="5" borderId="2" xfId="2" applyFont="1" applyFill="1" applyBorder="1" applyAlignment="1">
      <alignment horizontal="center"/>
    </xf>
    <xf numFmtId="43" fontId="1" fillId="5" borderId="2" xfId="1" applyFont="1" applyFill="1" applyBorder="1"/>
    <xf numFmtId="0" fontId="14" fillId="4" borderId="2" xfId="2" applyFill="1" applyBorder="1" applyAlignment="1">
      <alignment wrapText="1"/>
    </xf>
    <xf numFmtId="0" fontId="36" fillId="4" borderId="2" xfId="0" applyFont="1" applyFill="1" applyBorder="1"/>
    <xf numFmtId="0" fontId="0" fillId="4" borderId="2" xfId="0" applyFill="1" applyBorder="1"/>
    <xf numFmtId="43" fontId="1" fillId="4" borderId="2" xfId="0" applyNumberFormat="1" applyFont="1" applyFill="1" applyBorder="1"/>
    <xf numFmtId="3" fontId="3" fillId="2" borderId="0" xfId="0" applyNumberFormat="1" applyFont="1" applyFill="1" applyAlignment="1">
      <alignment horizontal="right" vertical="top" wrapText="1"/>
    </xf>
    <xf numFmtId="3" fontId="3" fillId="2" borderId="10" xfId="0" applyNumberFormat="1" applyFont="1" applyFill="1" applyBorder="1" applyAlignment="1">
      <alignment horizontal="right" vertical="top" wrapText="1"/>
    </xf>
    <xf numFmtId="43" fontId="16" fillId="0" borderId="0" xfId="1" applyFont="1" applyFill="1"/>
    <xf numFmtId="43" fontId="16" fillId="0" borderId="0" xfId="0" applyNumberFormat="1" applyFont="1"/>
    <xf numFmtId="164" fontId="16" fillId="0" borderId="0" xfId="0" applyNumberFormat="1" applyFont="1"/>
    <xf numFmtId="0" fontId="14" fillId="0" borderId="2" xfId="2" applyBorder="1" applyAlignment="1">
      <alignment wrapText="1"/>
    </xf>
    <xf numFmtId="0" fontId="14" fillId="0" borderId="2" xfId="2" applyBorder="1" applyAlignment="1">
      <alignment horizontal="left" wrapText="1"/>
    </xf>
    <xf numFmtId="3" fontId="13" fillId="2" borderId="10" xfId="0" applyNumberFormat="1" applyFont="1" applyFill="1" applyBorder="1" applyAlignment="1">
      <alignment horizontal="right" vertical="center" wrapText="1"/>
    </xf>
    <xf numFmtId="3" fontId="13" fillId="2" borderId="24" xfId="0" applyNumberFormat="1" applyFont="1" applyFill="1" applyBorder="1" applyAlignment="1">
      <alignment horizontal="right" vertical="center" wrapText="1"/>
    </xf>
    <xf numFmtId="164" fontId="37" fillId="0" borderId="0" xfId="1" applyNumberFormat="1" applyFont="1" applyFill="1" applyBorder="1"/>
    <xf numFmtId="164" fontId="27" fillId="4" borderId="0" xfId="1" applyNumberFormat="1" applyFont="1" applyFill="1" applyBorder="1"/>
    <xf numFmtId="164" fontId="27" fillId="0" borderId="15" xfId="1" applyNumberFormat="1" applyFont="1" applyFill="1" applyBorder="1"/>
    <xf numFmtId="164" fontId="27" fillId="0" borderId="0" xfId="1" applyNumberFormat="1" applyFont="1" applyFill="1" applyBorder="1"/>
    <xf numFmtId="43" fontId="0" fillId="0" borderId="17" xfId="0" applyNumberFormat="1" applyBorder="1"/>
    <xf numFmtId="43" fontId="36" fillId="0" borderId="2" xfId="0" applyNumberFormat="1" applyFont="1" applyBorder="1"/>
    <xf numFmtId="4" fontId="16" fillId="0" borderId="0" xfId="0" applyNumberFormat="1" applyFont="1"/>
    <xf numFmtId="0" fontId="16" fillId="6" borderId="0" xfId="0" applyFont="1" applyFill="1"/>
    <xf numFmtId="4" fontId="16" fillId="6" borderId="0" xfId="0" applyNumberFormat="1" applyFont="1" applyFill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/>
    </xf>
    <xf numFmtId="164" fontId="5" fillId="0" borderId="5" xfId="1" applyNumberFormat="1" applyFont="1" applyFill="1" applyBorder="1" applyAlignment="1">
      <alignment horizontal="center"/>
    </xf>
    <xf numFmtId="164" fontId="5" fillId="0" borderId="6" xfId="1" applyNumberFormat="1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0" fontId="27" fillId="3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3" fontId="10" fillId="0" borderId="0" xfId="0" applyNumberFormat="1" applyFont="1" applyAlignment="1">
      <alignment horizontal="right" vertical="top" wrapText="1"/>
    </xf>
    <xf numFmtId="3" fontId="10" fillId="0" borderId="16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3" fontId="10" fillId="4" borderId="0" xfId="0" applyNumberFormat="1" applyFont="1" applyFill="1" applyAlignment="1">
      <alignment horizontal="right" vertical="top" wrapText="1"/>
    </xf>
    <xf numFmtId="3" fontId="10" fillId="4" borderId="16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3" fontId="12" fillId="4" borderId="0" xfId="0" applyNumberFormat="1" applyFont="1" applyFill="1" applyAlignment="1">
      <alignment horizontal="right" vertical="top" wrapText="1"/>
    </xf>
    <xf numFmtId="3" fontId="12" fillId="4" borderId="16" xfId="0" applyNumberFormat="1" applyFont="1" applyFill="1" applyBorder="1" applyAlignment="1">
      <alignment horizontal="right" vertical="top" wrapText="1"/>
    </xf>
    <xf numFmtId="3" fontId="12" fillId="4" borderId="10" xfId="0" applyNumberFormat="1" applyFont="1" applyFill="1" applyBorder="1" applyAlignment="1">
      <alignment horizontal="right" vertical="top" wrapText="1"/>
    </xf>
    <xf numFmtId="3" fontId="16" fillId="4" borderId="10" xfId="0" applyNumberFormat="1" applyFont="1" applyFill="1" applyBorder="1" applyAlignment="1">
      <alignment horizontal="right" vertical="top" wrapText="1"/>
    </xf>
    <xf numFmtId="3" fontId="16" fillId="4" borderId="16" xfId="0" applyNumberFormat="1" applyFont="1" applyFill="1" applyBorder="1" applyAlignment="1">
      <alignment horizontal="right" vertical="top" wrapText="1"/>
    </xf>
    <xf numFmtId="3" fontId="12" fillId="0" borderId="0" xfId="0" applyNumberFormat="1" applyFont="1" applyAlignment="1">
      <alignment horizontal="right" vertical="top" wrapText="1"/>
    </xf>
    <xf numFmtId="3" fontId="12" fillId="0" borderId="16" xfId="0" applyNumberFormat="1" applyFont="1" applyBorder="1" applyAlignment="1">
      <alignment horizontal="right" vertical="top" wrapText="1"/>
    </xf>
    <xf numFmtId="3" fontId="10" fillId="0" borderId="10" xfId="0" applyNumberFormat="1" applyFont="1" applyBorder="1" applyAlignment="1">
      <alignment horizontal="right" vertical="top" wrapText="1"/>
    </xf>
    <xf numFmtId="3" fontId="12" fillId="0" borderId="10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0" fontId="1" fillId="0" borderId="55" xfId="0" applyFont="1" applyBorder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right" vertical="top" wrapText="1"/>
    </xf>
    <xf numFmtId="3" fontId="12" fillId="0" borderId="41" xfId="0" applyNumberFormat="1" applyFont="1" applyBorder="1" applyAlignment="1">
      <alignment horizontal="right" vertical="top" wrapText="1"/>
    </xf>
    <xf numFmtId="0" fontId="1" fillId="5" borderId="2" xfId="0" applyFont="1" applyFill="1" applyBorder="1" applyAlignment="1">
      <alignment horizontal="center"/>
    </xf>
    <xf numFmtId="43" fontId="1" fillId="5" borderId="2" xfId="1" applyFont="1" applyFill="1" applyBorder="1" applyAlignment="1">
      <alignment horizontal="center"/>
    </xf>
    <xf numFmtId="4" fontId="32" fillId="6" borderId="0" xfId="0" applyNumberFormat="1" applyFont="1" applyFill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3" fillId="2" borderId="0" xfId="0" applyNumberFormat="1" applyFont="1" applyFill="1" applyAlignment="1">
      <alignment horizontal="right" vertical="top" wrapText="1"/>
    </xf>
    <xf numFmtId="3" fontId="3" fillId="2" borderId="16" xfId="0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3" fontId="3" fillId="4" borderId="17" xfId="0" applyNumberFormat="1" applyFont="1" applyFill="1" applyBorder="1" applyAlignment="1">
      <alignment horizontal="right" vertical="top" wrapText="1"/>
    </xf>
    <xf numFmtId="3" fontId="3" fillId="4" borderId="0" xfId="0" applyNumberFormat="1" applyFont="1" applyFill="1" applyAlignment="1">
      <alignment horizontal="right" vertical="top" wrapText="1"/>
    </xf>
    <xf numFmtId="3" fontId="3" fillId="4" borderId="16" xfId="0" applyNumberFormat="1" applyFont="1" applyFill="1" applyBorder="1" applyAlignment="1">
      <alignment horizontal="right" vertical="top" wrapText="1"/>
    </xf>
    <xf numFmtId="3" fontId="3" fillId="0" borderId="0" xfId="0" applyNumberFormat="1" applyFont="1" applyAlignment="1">
      <alignment horizontal="right" vertical="top" wrapText="1"/>
    </xf>
    <xf numFmtId="3" fontId="3" fillId="0" borderId="16" xfId="0" applyNumberFormat="1" applyFont="1" applyBorder="1" applyAlignment="1">
      <alignment horizontal="right" vertical="top" wrapText="1"/>
    </xf>
    <xf numFmtId="3" fontId="18" fillId="2" borderId="0" xfId="0" applyNumberFormat="1" applyFont="1" applyFill="1" applyAlignment="1">
      <alignment horizontal="right" vertical="top" wrapText="1"/>
    </xf>
    <xf numFmtId="3" fontId="18" fillId="2" borderId="16" xfId="0" applyNumberFormat="1" applyFont="1" applyFill="1" applyBorder="1" applyAlignment="1">
      <alignment horizontal="right" vertical="top" wrapText="1"/>
    </xf>
    <xf numFmtId="0" fontId="18" fillId="2" borderId="0" xfId="0" applyFont="1" applyFill="1" applyAlignment="1">
      <alignment horizontal="left" vertical="top" wrapText="1"/>
    </xf>
    <xf numFmtId="0" fontId="18" fillId="2" borderId="12" xfId="0" applyFont="1" applyFill="1" applyBorder="1" applyAlignment="1">
      <alignment horizontal="left" vertical="top" wrapText="1"/>
    </xf>
    <xf numFmtId="3" fontId="18" fillId="0" borderId="0" xfId="0" applyNumberFormat="1" applyFont="1" applyAlignment="1">
      <alignment horizontal="right" vertical="top" wrapText="1"/>
    </xf>
    <xf numFmtId="3" fontId="18" fillId="0" borderId="16" xfId="0" applyNumberFormat="1" applyFont="1" applyBorder="1" applyAlignment="1">
      <alignment horizontal="right" vertical="top" wrapText="1"/>
    </xf>
    <xf numFmtId="0" fontId="28" fillId="3" borderId="26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top" wrapText="1"/>
    </xf>
    <xf numFmtId="0" fontId="18" fillId="2" borderId="17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3" fontId="18" fillId="4" borderId="0" xfId="0" applyNumberFormat="1" applyFont="1" applyFill="1" applyAlignment="1">
      <alignment horizontal="right" vertical="top" wrapText="1"/>
    </xf>
    <xf numFmtId="3" fontId="18" fillId="4" borderId="16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Border="1" applyAlignment="1">
      <alignment horizontal="right" vertical="top" wrapText="1"/>
    </xf>
    <xf numFmtId="0" fontId="5" fillId="0" borderId="5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5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8" fillId="2" borderId="31" xfId="0" applyFont="1" applyFill="1" applyBorder="1" applyAlignment="1">
      <alignment horizontal="left" vertical="top" wrapText="1"/>
    </xf>
    <xf numFmtId="0" fontId="18" fillId="2" borderId="32" xfId="0" applyFont="1" applyFill="1" applyBorder="1" applyAlignment="1">
      <alignment horizontal="left" vertical="top" wrapText="1"/>
    </xf>
    <xf numFmtId="3" fontId="18" fillId="2" borderId="31" xfId="0" applyNumberFormat="1" applyFont="1" applyFill="1" applyBorder="1" applyAlignment="1">
      <alignment horizontal="right" vertical="top" wrapText="1"/>
    </xf>
    <xf numFmtId="3" fontId="18" fillId="2" borderId="33" xfId="0" applyNumberFormat="1" applyFont="1" applyFill="1" applyBorder="1" applyAlignment="1">
      <alignment horizontal="right" vertical="top" wrapText="1"/>
    </xf>
    <xf numFmtId="0" fontId="24" fillId="3" borderId="39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22" fillId="2" borderId="17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24" fillId="3" borderId="36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24" fillId="3" borderId="34" xfId="0" applyFont="1" applyFill="1" applyBorder="1" applyAlignment="1">
      <alignment horizontal="left" vertical="center" wrapText="1"/>
    </xf>
    <xf numFmtId="0" fontId="24" fillId="3" borderId="35" xfId="0" applyFont="1" applyFill="1" applyBorder="1" applyAlignment="1">
      <alignment horizontal="left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24" fillId="3" borderId="3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0" fillId="2" borderId="0" xfId="0" applyFont="1" applyFill="1" applyAlignment="1">
      <alignment horizontal="left" vertical="center" wrapText="1"/>
    </xf>
    <xf numFmtId="0" fontId="15" fillId="3" borderId="43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0" fillId="2" borderId="49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22" fillId="2" borderId="49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4" fillId="3" borderId="1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5" fillId="3" borderId="49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/>
    </xf>
    <xf numFmtId="0" fontId="32" fillId="0" borderId="55" xfId="0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2" borderId="51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</cellXfs>
  <cellStyles count="4">
    <cellStyle name="Estilo 1" xfId="3" xr:uid="{00000000-0005-0000-0000-000000000000}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853F"/>
      <color rgb="FF0085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I55"/>
  <sheetViews>
    <sheetView tabSelected="1" topLeftCell="C1" zoomScale="140" zoomScaleNormal="140" workbookViewId="0">
      <selection activeCell="H48" sqref="H48"/>
    </sheetView>
  </sheetViews>
  <sheetFormatPr baseColWidth="10" defaultRowHeight="11.25"/>
  <cols>
    <col min="1" max="1" width="2.28515625" style="1" customWidth="1"/>
    <col min="2" max="2" width="3.5703125" style="1" customWidth="1"/>
    <col min="3" max="3" width="50.7109375" style="1" customWidth="1"/>
    <col min="4" max="4" width="15.140625" style="1" bestFit="1" customWidth="1"/>
    <col min="5" max="5" width="15.7109375" style="1" customWidth="1"/>
    <col min="6" max="6" width="13.85546875" style="1" customWidth="1"/>
    <col min="7" max="7" width="12.5703125" style="1" customWidth="1"/>
    <col min="8" max="8" width="12.7109375" style="1" customWidth="1"/>
    <col min="9" max="9" width="13" style="1" customWidth="1"/>
    <col min="10" max="16384" width="11.42578125" style="1"/>
  </cols>
  <sheetData>
    <row r="2" spans="3:9">
      <c r="C2" s="263" t="s">
        <v>0</v>
      </c>
      <c r="D2" s="263"/>
      <c r="E2" s="263"/>
      <c r="F2" s="263"/>
      <c r="G2" s="263"/>
      <c r="H2" s="263"/>
      <c r="I2" s="263"/>
    </row>
    <row r="3" spans="3:9">
      <c r="C3" s="263" t="s">
        <v>1</v>
      </c>
      <c r="D3" s="263"/>
      <c r="E3" s="263"/>
      <c r="F3" s="263"/>
      <c r="G3" s="263"/>
      <c r="H3" s="263"/>
      <c r="I3" s="263"/>
    </row>
    <row r="4" spans="3:9">
      <c r="C4" s="263" t="s">
        <v>11</v>
      </c>
      <c r="D4" s="263"/>
      <c r="E4" s="263"/>
      <c r="F4" s="263"/>
      <c r="G4" s="263"/>
      <c r="H4" s="263"/>
      <c r="I4" s="263"/>
    </row>
    <row r="5" spans="3:9">
      <c r="C5" s="265" t="s">
        <v>423</v>
      </c>
      <c r="D5" s="265"/>
      <c r="E5" s="265"/>
      <c r="F5" s="265"/>
      <c r="G5" s="265"/>
      <c r="H5" s="265"/>
      <c r="I5" s="265"/>
    </row>
    <row r="6" spans="3:9">
      <c r="C6" s="264" t="s">
        <v>2</v>
      </c>
      <c r="D6" s="264"/>
      <c r="E6" s="264"/>
      <c r="F6" s="264"/>
      <c r="G6" s="264"/>
      <c r="H6" s="264"/>
      <c r="I6" s="264"/>
    </row>
    <row r="7" spans="3:9">
      <c r="C7" s="267" t="s">
        <v>3</v>
      </c>
      <c r="D7" s="271" t="s">
        <v>4</v>
      </c>
      <c r="E7" s="271"/>
      <c r="F7" s="271"/>
      <c r="G7" s="271"/>
      <c r="H7" s="271"/>
      <c r="I7" s="271"/>
    </row>
    <row r="8" spans="3:9" ht="25.5" customHeight="1">
      <c r="C8" s="267"/>
      <c r="D8" s="113" t="s">
        <v>5</v>
      </c>
      <c r="E8" s="114" t="s">
        <v>6</v>
      </c>
      <c r="F8" s="113" t="s">
        <v>7</v>
      </c>
      <c r="G8" s="113" t="s">
        <v>8</v>
      </c>
      <c r="H8" s="113" t="s">
        <v>9</v>
      </c>
      <c r="I8" s="113" t="s">
        <v>10</v>
      </c>
    </row>
    <row r="9" spans="3:9">
      <c r="C9" s="272"/>
      <c r="D9" s="115" t="s">
        <v>12</v>
      </c>
      <c r="E9" s="115" t="s">
        <v>13</v>
      </c>
      <c r="F9" s="115" t="s">
        <v>14</v>
      </c>
      <c r="G9" s="115" t="s">
        <v>15</v>
      </c>
      <c r="H9" s="115" t="s">
        <v>16</v>
      </c>
      <c r="I9" s="115" t="s">
        <v>17</v>
      </c>
    </row>
    <row r="10" spans="3:9">
      <c r="C10" s="90" t="s">
        <v>18</v>
      </c>
      <c r="D10" s="1">
        <v>0</v>
      </c>
      <c r="E10" s="90">
        <v>0</v>
      </c>
      <c r="F10" s="1">
        <f>+D10+E10</f>
        <v>0</v>
      </c>
      <c r="G10" s="90">
        <v>0</v>
      </c>
      <c r="H10" s="1">
        <v>0</v>
      </c>
      <c r="I10" s="90">
        <f>+H10-D10</f>
        <v>0</v>
      </c>
    </row>
    <row r="11" spans="3:9">
      <c r="C11" s="26" t="s">
        <v>19</v>
      </c>
      <c r="D11" s="1">
        <v>0</v>
      </c>
      <c r="E11" s="26">
        <v>0</v>
      </c>
      <c r="F11" s="1">
        <f t="shared" ref="F11:F23" si="0">+D11+E11</f>
        <v>0</v>
      </c>
      <c r="G11" s="26">
        <v>0</v>
      </c>
      <c r="H11" s="1">
        <v>0</v>
      </c>
      <c r="I11" s="26">
        <f t="shared" ref="I11:I23" si="1">+H11-D11</f>
        <v>0</v>
      </c>
    </row>
    <row r="12" spans="3:9">
      <c r="C12" s="26" t="s">
        <v>20</v>
      </c>
      <c r="D12" s="1">
        <v>0</v>
      </c>
      <c r="E12" s="26">
        <v>0</v>
      </c>
      <c r="F12" s="1">
        <f t="shared" si="0"/>
        <v>0</v>
      </c>
      <c r="G12" s="26">
        <v>0</v>
      </c>
      <c r="H12" s="1">
        <v>0</v>
      </c>
      <c r="I12" s="26">
        <f t="shared" si="1"/>
        <v>0</v>
      </c>
    </row>
    <row r="13" spans="3:9">
      <c r="C13" s="26" t="s">
        <v>21</v>
      </c>
      <c r="D13" s="1">
        <v>0</v>
      </c>
      <c r="E13" s="26">
        <v>0</v>
      </c>
      <c r="F13" s="1">
        <f t="shared" si="0"/>
        <v>0</v>
      </c>
      <c r="G13" s="26">
        <v>0</v>
      </c>
      <c r="H13" s="1">
        <v>0</v>
      </c>
      <c r="I13" s="26">
        <f t="shared" si="1"/>
        <v>0</v>
      </c>
    </row>
    <row r="14" spans="3:9">
      <c r="C14" s="26" t="s">
        <v>22</v>
      </c>
      <c r="D14" s="1">
        <f>+D15+D16</f>
        <v>0</v>
      </c>
      <c r="E14" s="26">
        <f>+E15+E16</f>
        <v>0</v>
      </c>
      <c r="F14" s="1">
        <f t="shared" si="0"/>
        <v>0</v>
      </c>
      <c r="G14" s="26">
        <f>+G15+G16</f>
        <v>0</v>
      </c>
      <c r="H14" s="1">
        <f>+H15+H16</f>
        <v>0</v>
      </c>
      <c r="I14" s="26">
        <f t="shared" si="1"/>
        <v>0</v>
      </c>
    </row>
    <row r="15" spans="3:9">
      <c r="C15" s="26" t="s">
        <v>23</v>
      </c>
      <c r="D15" s="1">
        <v>0</v>
      </c>
      <c r="E15" s="26">
        <v>0</v>
      </c>
      <c r="F15" s="1">
        <f t="shared" si="0"/>
        <v>0</v>
      </c>
      <c r="G15" s="26">
        <v>0</v>
      </c>
      <c r="H15" s="1">
        <v>0</v>
      </c>
      <c r="I15" s="26">
        <f t="shared" si="1"/>
        <v>0</v>
      </c>
    </row>
    <row r="16" spans="3:9">
      <c r="C16" s="26" t="s">
        <v>24</v>
      </c>
      <c r="D16" s="1">
        <v>0</v>
      </c>
      <c r="E16" s="26">
        <v>0</v>
      </c>
      <c r="F16" s="1">
        <f t="shared" si="0"/>
        <v>0</v>
      </c>
      <c r="G16" s="26">
        <v>0</v>
      </c>
      <c r="H16" s="1">
        <v>0</v>
      </c>
      <c r="I16" s="26">
        <f t="shared" si="1"/>
        <v>0</v>
      </c>
    </row>
    <row r="17" spans="3:9">
      <c r="C17" s="26" t="s">
        <v>25</v>
      </c>
      <c r="D17" s="1">
        <f>+D18+D19</f>
        <v>0</v>
      </c>
      <c r="E17" s="26">
        <f>+E18+E19</f>
        <v>0</v>
      </c>
      <c r="F17" s="1">
        <f t="shared" si="0"/>
        <v>0</v>
      </c>
      <c r="G17" s="26">
        <f>+G18+G19</f>
        <v>0</v>
      </c>
      <c r="H17" s="1">
        <f>+H18+H19</f>
        <v>0</v>
      </c>
      <c r="I17" s="26">
        <f t="shared" si="1"/>
        <v>0</v>
      </c>
    </row>
    <row r="18" spans="3:9">
      <c r="C18" s="26" t="s">
        <v>23</v>
      </c>
      <c r="D18" s="1">
        <v>0</v>
      </c>
      <c r="E18" s="26">
        <v>0</v>
      </c>
      <c r="F18" s="1">
        <f t="shared" si="0"/>
        <v>0</v>
      </c>
      <c r="G18" s="26">
        <v>0</v>
      </c>
      <c r="H18" s="1">
        <v>0</v>
      </c>
      <c r="I18" s="26">
        <f t="shared" si="1"/>
        <v>0</v>
      </c>
    </row>
    <row r="19" spans="3:9">
      <c r="C19" s="26" t="s">
        <v>24</v>
      </c>
      <c r="D19" s="1">
        <v>0</v>
      </c>
      <c r="E19" s="26">
        <v>0</v>
      </c>
      <c r="F19" s="1">
        <f t="shared" si="0"/>
        <v>0</v>
      </c>
      <c r="G19" s="26">
        <v>0</v>
      </c>
      <c r="H19" s="1">
        <v>0</v>
      </c>
      <c r="I19" s="26">
        <f t="shared" si="1"/>
        <v>0</v>
      </c>
    </row>
    <row r="20" spans="3:9">
      <c r="C20" s="26" t="s">
        <v>26</v>
      </c>
      <c r="D20" s="103">
        <v>6940000</v>
      </c>
      <c r="E20" s="26">
        <f>+E44</f>
        <v>0</v>
      </c>
      <c r="F20" s="103">
        <f>+D20+E20</f>
        <v>6940000</v>
      </c>
      <c r="G20" s="87">
        <v>1810458</v>
      </c>
      <c r="H20" s="103">
        <v>7857126</v>
      </c>
      <c r="I20" s="87">
        <f>+H20-D20</f>
        <v>917126</v>
      </c>
    </row>
    <row r="21" spans="3:9">
      <c r="C21" s="26" t="s">
        <v>27</v>
      </c>
      <c r="D21" s="26">
        <v>0</v>
      </c>
      <c r="E21" s="26">
        <v>0</v>
      </c>
      <c r="F21" s="103">
        <f t="shared" si="0"/>
        <v>0</v>
      </c>
      <c r="G21" s="88">
        <v>0</v>
      </c>
      <c r="H21" s="104">
        <v>0</v>
      </c>
      <c r="I21" s="88">
        <f t="shared" si="1"/>
        <v>0</v>
      </c>
    </row>
    <row r="22" spans="3:9">
      <c r="C22" s="26" t="s">
        <v>28</v>
      </c>
      <c r="D22" s="103">
        <v>117028226</v>
      </c>
      <c r="E22" s="87">
        <v>0</v>
      </c>
      <c r="F22" s="103">
        <f>D22+E22</f>
        <v>117028226</v>
      </c>
      <c r="G22" s="153">
        <v>0</v>
      </c>
      <c r="H22" s="103">
        <v>117028226</v>
      </c>
      <c r="I22" s="153">
        <f>+H22-D22</f>
        <v>0</v>
      </c>
    </row>
    <row r="23" spans="3:9">
      <c r="C23" s="82" t="s">
        <v>29</v>
      </c>
      <c r="D23" s="107">
        <v>0</v>
      </c>
      <c r="E23" s="85">
        <v>0</v>
      </c>
      <c r="F23" s="108">
        <f t="shared" si="0"/>
        <v>0</v>
      </c>
      <c r="G23" s="85">
        <v>0</v>
      </c>
      <c r="H23" s="107">
        <v>0</v>
      </c>
      <c r="I23" s="85">
        <f t="shared" si="1"/>
        <v>0</v>
      </c>
    </row>
    <row r="24" spans="3:9">
      <c r="C24" s="27" t="s">
        <v>30</v>
      </c>
      <c r="D24" s="105">
        <f>+D10+D11+D12+D13+D14+D17+D20+D21+D22+D23</f>
        <v>123968226</v>
      </c>
      <c r="E24" s="97">
        <f>+E10+E11+E12+E13+E14+E17+E20+E21+E22+E23</f>
        <v>0</v>
      </c>
      <c r="F24" s="106">
        <f>+F10+F11+F12+F13+F14+F17+F20+F21+F22+F23</f>
        <v>123968226</v>
      </c>
      <c r="G24" s="97">
        <f>+G10+G11+G12+G13+G14+G17+G20+G21+G22+G23</f>
        <v>1810458</v>
      </c>
      <c r="H24" s="106">
        <f>+H10+H11+H12+H13+H14+H17+H20+H21+H22+H23</f>
        <v>124885352</v>
      </c>
      <c r="I24" s="84">
        <v>0</v>
      </c>
    </row>
    <row r="25" spans="3:9">
      <c r="C25" s="3"/>
      <c r="D25" s="3"/>
      <c r="E25" s="3"/>
      <c r="F25" s="3"/>
      <c r="G25" s="101" t="s">
        <v>31</v>
      </c>
      <c r="H25" s="6"/>
      <c r="I25" s="102">
        <f>+H24-D24</f>
        <v>917126</v>
      </c>
    </row>
    <row r="26" spans="3:9">
      <c r="C26" s="6"/>
      <c r="D26" s="6"/>
      <c r="E26" s="6"/>
      <c r="F26" s="6"/>
      <c r="G26" s="6"/>
      <c r="H26" s="6"/>
      <c r="I26" s="6"/>
    </row>
    <row r="27" spans="3:9">
      <c r="C27" s="266" t="s">
        <v>32</v>
      </c>
      <c r="D27" s="268" t="s">
        <v>4</v>
      </c>
      <c r="E27" s="268"/>
      <c r="F27" s="268"/>
      <c r="G27" s="268"/>
      <c r="H27" s="268"/>
      <c r="I27" s="268"/>
    </row>
    <row r="28" spans="3:9" ht="22.5">
      <c r="C28" s="267"/>
      <c r="D28" s="113" t="s">
        <v>5</v>
      </c>
      <c r="E28" s="114" t="s">
        <v>6</v>
      </c>
      <c r="F28" s="113" t="s">
        <v>7</v>
      </c>
      <c r="G28" s="113" t="s">
        <v>8</v>
      </c>
      <c r="H28" s="113" t="s">
        <v>9</v>
      </c>
      <c r="I28" s="113" t="s">
        <v>10</v>
      </c>
    </row>
    <row r="29" spans="3:9">
      <c r="C29" s="267"/>
      <c r="D29" s="116" t="s">
        <v>12</v>
      </c>
      <c r="E29" s="116" t="s">
        <v>13</v>
      </c>
      <c r="F29" s="116" t="s">
        <v>14</v>
      </c>
      <c r="G29" s="116" t="s">
        <v>15</v>
      </c>
      <c r="H29" s="116" t="s">
        <v>16</v>
      </c>
      <c r="I29" s="116" t="s">
        <v>17</v>
      </c>
    </row>
    <row r="30" spans="3:9" s="7" customFormat="1">
      <c r="C30" s="83" t="s">
        <v>33</v>
      </c>
      <c r="D30" s="91">
        <f>+D31+D32+D33+D34+D37+D40+D41</f>
        <v>0</v>
      </c>
      <c r="E30" s="91">
        <f>+E31+E32+E33+E34+E37+E40+E41</f>
        <v>0</v>
      </c>
      <c r="F30" s="91">
        <f>+D30+E30</f>
        <v>0</v>
      </c>
      <c r="G30" s="91">
        <f>+G31+G32+G33+G34+G37+G40+G41</f>
        <v>0</v>
      </c>
      <c r="H30" s="91">
        <f>+H31+H32+H33+H34+H37+H40+H41</f>
        <v>0</v>
      </c>
      <c r="I30" s="100">
        <f>+H30-D30</f>
        <v>0</v>
      </c>
    </row>
    <row r="31" spans="3:9">
      <c r="C31" s="26" t="s">
        <v>35</v>
      </c>
      <c r="D31" s="26">
        <v>0</v>
      </c>
      <c r="E31" s="26">
        <v>0</v>
      </c>
      <c r="F31" s="92">
        <f t="shared" ref="F31:F47" si="2">+D31+E31</f>
        <v>0</v>
      </c>
      <c r="G31" s="26">
        <v>0</v>
      </c>
      <c r="H31" s="26">
        <v>0</v>
      </c>
      <c r="I31" s="26">
        <f t="shared" ref="I31:I47" si="3">+H31-D31</f>
        <v>0</v>
      </c>
    </row>
    <row r="32" spans="3:9">
      <c r="C32" s="26" t="s">
        <v>36</v>
      </c>
      <c r="D32" s="26">
        <v>0</v>
      </c>
      <c r="E32" s="26">
        <v>0</v>
      </c>
      <c r="F32" s="92">
        <f t="shared" si="2"/>
        <v>0</v>
      </c>
      <c r="G32" s="26">
        <v>0</v>
      </c>
      <c r="H32" s="26">
        <v>0</v>
      </c>
      <c r="I32" s="26">
        <f t="shared" si="3"/>
        <v>0</v>
      </c>
    </row>
    <row r="33" spans="3:9">
      <c r="C33" s="26" t="s">
        <v>37</v>
      </c>
      <c r="D33" s="26">
        <v>0</v>
      </c>
      <c r="E33" s="26">
        <v>0</v>
      </c>
      <c r="F33" s="92">
        <f t="shared" si="2"/>
        <v>0</v>
      </c>
      <c r="G33" s="26">
        <v>0</v>
      </c>
      <c r="H33" s="26">
        <v>0</v>
      </c>
      <c r="I33" s="26">
        <f t="shared" si="3"/>
        <v>0</v>
      </c>
    </row>
    <row r="34" spans="3:9">
      <c r="C34" s="26" t="s">
        <v>38</v>
      </c>
      <c r="D34" s="26">
        <f>+D35+D36</f>
        <v>0</v>
      </c>
      <c r="E34" s="26">
        <f>+E35+E36</f>
        <v>0</v>
      </c>
      <c r="F34" s="92">
        <f t="shared" si="2"/>
        <v>0</v>
      </c>
      <c r="G34" s="26">
        <f>+G35+G36</f>
        <v>0</v>
      </c>
      <c r="H34" s="26">
        <f>+H35+H36</f>
        <v>0</v>
      </c>
      <c r="I34" s="26">
        <f t="shared" si="3"/>
        <v>0</v>
      </c>
    </row>
    <row r="35" spans="3:9">
      <c r="C35" s="26" t="s">
        <v>39</v>
      </c>
      <c r="D35" s="26">
        <v>0</v>
      </c>
      <c r="E35" s="26">
        <v>0</v>
      </c>
      <c r="F35" s="92">
        <f t="shared" si="2"/>
        <v>0</v>
      </c>
      <c r="G35" s="26">
        <v>0</v>
      </c>
      <c r="H35" s="26">
        <v>0</v>
      </c>
      <c r="I35" s="26">
        <f t="shared" si="3"/>
        <v>0</v>
      </c>
    </row>
    <row r="36" spans="3:9">
      <c r="C36" s="26" t="s">
        <v>40</v>
      </c>
      <c r="D36" s="26">
        <v>0</v>
      </c>
      <c r="E36" s="26">
        <v>0</v>
      </c>
      <c r="F36" s="92">
        <f t="shared" si="2"/>
        <v>0</v>
      </c>
      <c r="G36" s="26">
        <v>0</v>
      </c>
      <c r="H36" s="26">
        <v>0</v>
      </c>
      <c r="I36" s="26">
        <f t="shared" si="3"/>
        <v>0</v>
      </c>
    </row>
    <row r="37" spans="3:9">
      <c r="C37" s="26" t="s">
        <v>41</v>
      </c>
      <c r="D37" s="26">
        <f>+D38+D39</f>
        <v>0</v>
      </c>
      <c r="E37" s="26">
        <f>+E38+E39</f>
        <v>0</v>
      </c>
      <c r="F37" s="92">
        <f t="shared" si="2"/>
        <v>0</v>
      </c>
      <c r="G37" s="96">
        <f>+G38+G39</f>
        <v>0</v>
      </c>
      <c r="H37" s="26">
        <f>+H38+H39</f>
        <v>0</v>
      </c>
      <c r="I37" s="99">
        <f t="shared" si="3"/>
        <v>0</v>
      </c>
    </row>
    <row r="38" spans="3:9">
      <c r="C38" s="26" t="s">
        <v>39</v>
      </c>
      <c r="D38" s="26">
        <v>0</v>
      </c>
      <c r="E38" s="26">
        <v>0</v>
      </c>
      <c r="F38" s="92">
        <f t="shared" si="2"/>
        <v>0</v>
      </c>
      <c r="G38" s="26">
        <v>0</v>
      </c>
      <c r="H38" s="26">
        <v>0</v>
      </c>
      <c r="I38" s="26">
        <f t="shared" si="3"/>
        <v>0</v>
      </c>
    </row>
    <row r="39" spans="3:9">
      <c r="C39" s="26" t="s">
        <v>40</v>
      </c>
      <c r="D39" s="26">
        <v>0</v>
      </c>
      <c r="E39" s="26">
        <v>0</v>
      </c>
      <c r="F39" s="92">
        <f t="shared" si="2"/>
        <v>0</v>
      </c>
      <c r="G39" s="26">
        <v>0</v>
      </c>
      <c r="H39" s="26">
        <v>0</v>
      </c>
      <c r="I39" s="26">
        <f t="shared" si="3"/>
        <v>0</v>
      </c>
    </row>
    <row r="40" spans="3:9">
      <c r="C40" s="26" t="s">
        <v>42</v>
      </c>
      <c r="D40" s="26">
        <v>0</v>
      </c>
      <c r="E40" s="26">
        <v>0</v>
      </c>
      <c r="F40" s="92">
        <f t="shared" si="2"/>
        <v>0</v>
      </c>
      <c r="G40" s="26">
        <v>0</v>
      </c>
      <c r="H40" s="26">
        <v>0</v>
      </c>
      <c r="I40" s="26">
        <f t="shared" si="3"/>
        <v>0</v>
      </c>
    </row>
    <row r="41" spans="3:9">
      <c r="C41" s="26" t="s">
        <v>43</v>
      </c>
      <c r="D41" s="26">
        <v>0</v>
      </c>
      <c r="E41" s="26">
        <v>0</v>
      </c>
      <c r="F41" s="92">
        <f t="shared" si="2"/>
        <v>0</v>
      </c>
      <c r="G41" s="26">
        <v>0</v>
      </c>
      <c r="H41" s="26">
        <v>0</v>
      </c>
      <c r="I41" s="26">
        <f t="shared" si="3"/>
        <v>0</v>
      </c>
    </row>
    <row r="42" spans="3:9">
      <c r="C42" s="25" t="s">
        <v>34</v>
      </c>
      <c r="D42" s="89">
        <f>+D43+D44+D45</f>
        <v>123968226</v>
      </c>
      <c r="E42" s="87">
        <f>+E43+E44+E45</f>
        <v>0</v>
      </c>
      <c r="F42" s="94">
        <f t="shared" si="2"/>
        <v>123968226</v>
      </c>
      <c r="G42" s="89">
        <f>+G43+G44+G45</f>
        <v>1810458</v>
      </c>
      <c r="H42" s="89">
        <f>+H43+H44+H45</f>
        <v>124885352</v>
      </c>
      <c r="I42" s="89">
        <f t="shared" si="3"/>
        <v>917126</v>
      </c>
    </row>
    <row r="43" spans="3:9">
      <c r="C43" s="26" t="s">
        <v>44</v>
      </c>
      <c r="D43" s="88">
        <v>0</v>
      </c>
      <c r="E43" s="87">
        <v>0</v>
      </c>
      <c r="F43" s="93">
        <v>0</v>
      </c>
      <c r="G43" s="88">
        <v>0</v>
      </c>
      <c r="H43" s="88">
        <v>0</v>
      </c>
      <c r="I43" s="88">
        <f t="shared" si="3"/>
        <v>0</v>
      </c>
    </row>
    <row r="44" spans="3:9">
      <c r="C44" s="26" t="s">
        <v>45</v>
      </c>
      <c r="D44" s="87">
        <f>D20</f>
        <v>6940000</v>
      </c>
      <c r="E44" s="87">
        <v>0</v>
      </c>
      <c r="F44" s="218">
        <f t="shared" si="2"/>
        <v>6940000</v>
      </c>
      <c r="G44" s="213">
        <f>+G20</f>
        <v>1810458</v>
      </c>
      <c r="H44" s="98">
        <f>H20</f>
        <v>7857126</v>
      </c>
      <c r="I44" s="87">
        <f>+H44-D44</f>
        <v>917126</v>
      </c>
    </row>
    <row r="45" spans="3:9">
      <c r="C45" s="26" t="s">
        <v>43</v>
      </c>
      <c r="D45" s="87">
        <f>D22</f>
        <v>117028226</v>
      </c>
      <c r="E45" s="87">
        <f>E22</f>
        <v>0</v>
      </c>
      <c r="F45" s="218">
        <f>D45+E45</f>
        <v>117028226</v>
      </c>
      <c r="G45" s="87">
        <f>+G22</f>
        <v>0</v>
      </c>
      <c r="H45" s="98">
        <f>H22</f>
        <v>117028226</v>
      </c>
      <c r="I45" s="87">
        <f t="shared" si="3"/>
        <v>0</v>
      </c>
    </row>
    <row r="46" spans="3:9" s="3" customFormat="1">
      <c r="C46" s="25" t="s">
        <v>29</v>
      </c>
      <c r="D46" s="86">
        <f>+D47</f>
        <v>0</v>
      </c>
      <c r="E46" s="153">
        <f>+E47</f>
        <v>0</v>
      </c>
      <c r="F46" s="93">
        <f t="shared" si="2"/>
        <v>0</v>
      </c>
      <c r="G46" s="86">
        <f>+G47</f>
        <v>0</v>
      </c>
      <c r="H46" s="86">
        <f>+H47</f>
        <v>0</v>
      </c>
      <c r="I46" s="88">
        <f t="shared" si="3"/>
        <v>0</v>
      </c>
    </row>
    <row r="47" spans="3:9">
      <c r="C47" s="82" t="s">
        <v>46</v>
      </c>
      <c r="D47" s="85">
        <v>0</v>
      </c>
      <c r="E47" s="26">
        <v>0</v>
      </c>
      <c r="F47" s="95">
        <f t="shared" si="2"/>
        <v>0</v>
      </c>
      <c r="G47" s="85">
        <v>0</v>
      </c>
      <c r="H47" s="85">
        <v>0</v>
      </c>
      <c r="I47" s="85">
        <f t="shared" si="3"/>
        <v>0</v>
      </c>
    </row>
    <row r="48" spans="3:9">
      <c r="C48" s="2" t="s">
        <v>30</v>
      </c>
      <c r="D48" s="9">
        <f>+D30+D42+D46</f>
        <v>123968226</v>
      </c>
      <c r="E48" s="9">
        <f>+E30+E42+E46</f>
        <v>0</v>
      </c>
      <c r="F48" s="8">
        <f>+D48+E48</f>
        <v>123968226</v>
      </c>
      <c r="G48" s="9">
        <f>+G30+G42+G46</f>
        <v>1810458</v>
      </c>
      <c r="H48" s="9">
        <f>+H30+H42+H46</f>
        <v>124885352</v>
      </c>
      <c r="I48" s="269">
        <f>+H48-D48</f>
        <v>917126</v>
      </c>
    </row>
    <row r="49" spans="3:9">
      <c r="C49" s="3"/>
      <c r="D49" s="3"/>
      <c r="E49" s="3"/>
      <c r="F49" s="3"/>
      <c r="G49" s="4" t="s">
        <v>31</v>
      </c>
      <c r="H49" s="5"/>
      <c r="I49" s="270"/>
    </row>
    <row r="50" spans="3:9">
      <c r="C50" s="3"/>
      <c r="D50" s="3"/>
      <c r="E50" s="3"/>
      <c r="F50" s="3"/>
      <c r="G50" s="3"/>
      <c r="H50" s="3"/>
      <c r="I50" s="12"/>
    </row>
    <row r="51" spans="3:9">
      <c r="C51" s="3"/>
      <c r="D51" s="3"/>
      <c r="E51" s="3"/>
      <c r="F51" s="3"/>
      <c r="G51" s="3"/>
      <c r="H51" s="3"/>
      <c r="I51" s="12"/>
    </row>
    <row r="52" spans="3:9">
      <c r="G52" s="209"/>
    </row>
    <row r="53" spans="3:9" customFormat="1" ht="19.5" customHeight="1">
      <c r="C53" s="10"/>
      <c r="I53" s="1"/>
    </row>
    <row r="54" spans="3:9" customFormat="1" ht="15">
      <c r="C54" s="11" t="s">
        <v>421</v>
      </c>
      <c r="G54" s="229"/>
      <c r="H54" s="226" t="s">
        <v>47</v>
      </c>
      <c r="I54" s="229"/>
    </row>
    <row r="55" spans="3:9" customFormat="1" ht="15">
      <c r="C55" s="225" t="s">
        <v>426</v>
      </c>
      <c r="G55" s="1"/>
      <c r="H55" s="227" t="s">
        <v>48</v>
      </c>
      <c r="I55" s="1"/>
    </row>
  </sheetData>
  <mergeCells count="10">
    <mergeCell ref="C27:C29"/>
    <mergeCell ref="D27:I27"/>
    <mergeCell ref="I48:I49"/>
    <mergeCell ref="D7:I7"/>
    <mergeCell ref="C7:C9"/>
    <mergeCell ref="C4:I4"/>
    <mergeCell ref="C2:I2"/>
    <mergeCell ref="C3:I3"/>
    <mergeCell ref="C6:I6"/>
    <mergeCell ref="C5:I5"/>
  </mergeCells>
  <pageMargins left="1.299212598425197" right="0.70866141732283472" top="0.74803149606299213" bottom="0.74803149606299213" header="0.31496062992125984" footer="0.31496062992125984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4"/>
  <sheetViews>
    <sheetView topLeftCell="A4" zoomScale="90" zoomScaleNormal="90" workbookViewId="0">
      <selection activeCell="B1" sqref="B1:K22"/>
    </sheetView>
  </sheetViews>
  <sheetFormatPr baseColWidth="10" defaultColWidth="9.140625" defaultRowHeight="15"/>
  <cols>
    <col min="1" max="1" width="14.5703125" customWidth="1"/>
    <col min="2" max="4" width="2.5703125" customWidth="1"/>
    <col min="5" max="5" width="48.140625" customWidth="1"/>
    <col min="6" max="11" width="14.28515625" customWidth="1"/>
    <col min="12" max="12" width="4.140625" customWidth="1"/>
    <col min="14" max="14" width="16.140625" bestFit="1" customWidth="1"/>
    <col min="15" max="15" width="16.7109375" customWidth="1"/>
    <col min="254" max="254" width="14.5703125" customWidth="1"/>
    <col min="255" max="257" width="2.5703125" customWidth="1"/>
    <col min="258" max="258" width="48.140625" customWidth="1"/>
    <col min="259" max="264" width="14.28515625" customWidth="1"/>
    <col min="265" max="265" width="4.140625" customWidth="1"/>
    <col min="510" max="510" width="14.5703125" customWidth="1"/>
    <col min="511" max="513" width="2.5703125" customWidth="1"/>
    <col min="514" max="514" width="48.140625" customWidth="1"/>
    <col min="515" max="520" width="14.28515625" customWidth="1"/>
    <col min="521" max="521" width="4.140625" customWidth="1"/>
    <col min="766" max="766" width="14.5703125" customWidth="1"/>
    <col min="767" max="769" width="2.5703125" customWidth="1"/>
    <col min="770" max="770" width="48.140625" customWidth="1"/>
    <col min="771" max="776" width="14.28515625" customWidth="1"/>
    <col min="777" max="777" width="4.140625" customWidth="1"/>
    <col min="1022" max="1022" width="14.5703125" customWidth="1"/>
    <col min="1023" max="1025" width="2.5703125" customWidth="1"/>
    <col min="1026" max="1026" width="48.140625" customWidth="1"/>
    <col min="1027" max="1032" width="14.28515625" customWidth="1"/>
    <col min="1033" max="1033" width="4.140625" customWidth="1"/>
    <col min="1278" max="1278" width="14.5703125" customWidth="1"/>
    <col min="1279" max="1281" width="2.5703125" customWidth="1"/>
    <col min="1282" max="1282" width="48.140625" customWidth="1"/>
    <col min="1283" max="1288" width="14.28515625" customWidth="1"/>
    <col min="1289" max="1289" width="4.140625" customWidth="1"/>
    <col min="1534" max="1534" width="14.5703125" customWidth="1"/>
    <col min="1535" max="1537" width="2.5703125" customWidth="1"/>
    <col min="1538" max="1538" width="48.140625" customWidth="1"/>
    <col min="1539" max="1544" width="14.28515625" customWidth="1"/>
    <col min="1545" max="1545" width="4.140625" customWidth="1"/>
    <col min="1790" max="1790" width="14.5703125" customWidth="1"/>
    <col min="1791" max="1793" width="2.5703125" customWidth="1"/>
    <col min="1794" max="1794" width="48.140625" customWidth="1"/>
    <col min="1795" max="1800" width="14.28515625" customWidth="1"/>
    <col min="1801" max="1801" width="4.140625" customWidth="1"/>
    <col min="2046" max="2046" width="14.5703125" customWidth="1"/>
    <col min="2047" max="2049" width="2.5703125" customWidth="1"/>
    <col min="2050" max="2050" width="48.140625" customWidth="1"/>
    <col min="2051" max="2056" width="14.28515625" customWidth="1"/>
    <col min="2057" max="2057" width="4.140625" customWidth="1"/>
    <col min="2302" max="2302" width="14.5703125" customWidth="1"/>
    <col min="2303" max="2305" width="2.5703125" customWidth="1"/>
    <col min="2306" max="2306" width="48.140625" customWidth="1"/>
    <col min="2307" max="2312" width="14.28515625" customWidth="1"/>
    <col min="2313" max="2313" width="4.140625" customWidth="1"/>
    <col min="2558" max="2558" width="14.5703125" customWidth="1"/>
    <col min="2559" max="2561" width="2.5703125" customWidth="1"/>
    <col min="2562" max="2562" width="48.140625" customWidth="1"/>
    <col min="2563" max="2568" width="14.28515625" customWidth="1"/>
    <col min="2569" max="2569" width="4.140625" customWidth="1"/>
    <col min="2814" max="2814" width="14.5703125" customWidth="1"/>
    <col min="2815" max="2817" width="2.5703125" customWidth="1"/>
    <col min="2818" max="2818" width="48.140625" customWidth="1"/>
    <col min="2819" max="2824" width="14.28515625" customWidth="1"/>
    <col min="2825" max="2825" width="4.140625" customWidth="1"/>
    <col min="3070" max="3070" width="14.5703125" customWidth="1"/>
    <col min="3071" max="3073" width="2.5703125" customWidth="1"/>
    <col min="3074" max="3074" width="48.140625" customWidth="1"/>
    <col min="3075" max="3080" width="14.28515625" customWidth="1"/>
    <col min="3081" max="3081" width="4.140625" customWidth="1"/>
    <col min="3326" max="3326" width="14.5703125" customWidth="1"/>
    <col min="3327" max="3329" width="2.5703125" customWidth="1"/>
    <col min="3330" max="3330" width="48.140625" customWidth="1"/>
    <col min="3331" max="3336" width="14.28515625" customWidth="1"/>
    <col min="3337" max="3337" width="4.140625" customWidth="1"/>
    <col min="3582" max="3582" width="14.5703125" customWidth="1"/>
    <col min="3583" max="3585" width="2.5703125" customWidth="1"/>
    <col min="3586" max="3586" width="48.140625" customWidth="1"/>
    <col min="3587" max="3592" width="14.28515625" customWidth="1"/>
    <col min="3593" max="3593" width="4.140625" customWidth="1"/>
    <col min="3838" max="3838" width="14.5703125" customWidth="1"/>
    <col min="3839" max="3841" width="2.5703125" customWidth="1"/>
    <col min="3842" max="3842" width="48.140625" customWidth="1"/>
    <col min="3843" max="3848" width="14.28515625" customWidth="1"/>
    <col min="3849" max="3849" width="4.140625" customWidth="1"/>
    <col min="4094" max="4094" width="14.5703125" customWidth="1"/>
    <col min="4095" max="4097" width="2.5703125" customWidth="1"/>
    <col min="4098" max="4098" width="48.140625" customWidth="1"/>
    <col min="4099" max="4104" width="14.28515625" customWidth="1"/>
    <col min="4105" max="4105" width="4.140625" customWidth="1"/>
    <col min="4350" max="4350" width="14.5703125" customWidth="1"/>
    <col min="4351" max="4353" width="2.5703125" customWidth="1"/>
    <col min="4354" max="4354" width="48.140625" customWidth="1"/>
    <col min="4355" max="4360" width="14.28515625" customWidth="1"/>
    <col min="4361" max="4361" width="4.140625" customWidth="1"/>
    <col min="4606" max="4606" width="14.5703125" customWidth="1"/>
    <col min="4607" max="4609" width="2.5703125" customWidth="1"/>
    <col min="4610" max="4610" width="48.140625" customWidth="1"/>
    <col min="4611" max="4616" width="14.28515625" customWidth="1"/>
    <col min="4617" max="4617" width="4.140625" customWidth="1"/>
    <col min="4862" max="4862" width="14.5703125" customWidth="1"/>
    <col min="4863" max="4865" width="2.5703125" customWidth="1"/>
    <col min="4866" max="4866" width="48.140625" customWidth="1"/>
    <col min="4867" max="4872" width="14.28515625" customWidth="1"/>
    <col min="4873" max="4873" width="4.140625" customWidth="1"/>
    <col min="5118" max="5118" width="14.5703125" customWidth="1"/>
    <col min="5119" max="5121" width="2.5703125" customWidth="1"/>
    <col min="5122" max="5122" width="48.140625" customWidth="1"/>
    <col min="5123" max="5128" width="14.28515625" customWidth="1"/>
    <col min="5129" max="5129" width="4.140625" customWidth="1"/>
    <col min="5374" max="5374" width="14.5703125" customWidth="1"/>
    <col min="5375" max="5377" width="2.5703125" customWidth="1"/>
    <col min="5378" max="5378" width="48.140625" customWidth="1"/>
    <col min="5379" max="5384" width="14.28515625" customWidth="1"/>
    <col min="5385" max="5385" width="4.140625" customWidth="1"/>
    <col min="5630" max="5630" width="14.5703125" customWidth="1"/>
    <col min="5631" max="5633" width="2.5703125" customWidth="1"/>
    <col min="5634" max="5634" width="48.140625" customWidth="1"/>
    <col min="5635" max="5640" width="14.28515625" customWidth="1"/>
    <col min="5641" max="5641" width="4.140625" customWidth="1"/>
    <col min="5886" max="5886" width="14.5703125" customWidth="1"/>
    <col min="5887" max="5889" width="2.5703125" customWidth="1"/>
    <col min="5890" max="5890" width="48.140625" customWidth="1"/>
    <col min="5891" max="5896" width="14.28515625" customWidth="1"/>
    <col min="5897" max="5897" width="4.140625" customWidth="1"/>
    <col min="6142" max="6142" width="14.5703125" customWidth="1"/>
    <col min="6143" max="6145" width="2.5703125" customWidth="1"/>
    <col min="6146" max="6146" width="48.140625" customWidth="1"/>
    <col min="6147" max="6152" width="14.28515625" customWidth="1"/>
    <col min="6153" max="6153" width="4.140625" customWidth="1"/>
    <col min="6398" max="6398" width="14.5703125" customWidth="1"/>
    <col min="6399" max="6401" width="2.5703125" customWidth="1"/>
    <col min="6402" max="6402" width="48.140625" customWidth="1"/>
    <col min="6403" max="6408" width="14.28515625" customWidth="1"/>
    <col min="6409" max="6409" width="4.140625" customWidth="1"/>
    <col min="6654" max="6654" width="14.5703125" customWidth="1"/>
    <col min="6655" max="6657" width="2.5703125" customWidth="1"/>
    <col min="6658" max="6658" width="48.140625" customWidth="1"/>
    <col min="6659" max="6664" width="14.28515625" customWidth="1"/>
    <col min="6665" max="6665" width="4.140625" customWidth="1"/>
    <col min="6910" max="6910" width="14.5703125" customWidth="1"/>
    <col min="6911" max="6913" width="2.5703125" customWidth="1"/>
    <col min="6914" max="6914" width="48.140625" customWidth="1"/>
    <col min="6915" max="6920" width="14.28515625" customWidth="1"/>
    <col min="6921" max="6921" width="4.140625" customWidth="1"/>
    <col min="7166" max="7166" width="14.5703125" customWidth="1"/>
    <col min="7167" max="7169" width="2.5703125" customWidth="1"/>
    <col min="7170" max="7170" width="48.140625" customWidth="1"/>
    <col min="7171" max="7176" width="14.28515625" customWidth="1"/>
    <col min="7177" max="7177" width="4.140625" customWidth="1"/>
    <col min="7422" max="7422" width="14.5703125" customWidth="1"/>
    <col min="7423" max="7425" width="2.5703125" customWidth="1"/>
    <col min="7426" max="7426" width="48.140625" customWidth="1"/>
    <col min="7427" max="7432" width="14.28515625" customWidth="1"/>
    <col min="7433" max="7433" width="4.140625" customWidth="1"/>
    <col min="7678" max="7678" width="14.5703125" customWidth="1"/>
    <col min="7679" max="7681" width="2.5703125" customWidth="1"/>
    <col min="7682" max="7682" width="48.140625" customWidth="1"/>
    <col min="7683" max="7688" width="14.28515625" customWidth="1"/>
    <col min="7689" max="7689" width="4.140625" customWidth="1"/>
    <col min="7934" max="7934" width="14.5703125" customWidth="1"/>
    <col min="7935" max="7937" width="2.5703125" customWidth="1"/>
    <col min="7938" max="7938" width="48.140625" customWidth="1"/>
    <col min="7939" max="7944" width="14.28515625" customWidth="1"/>
    <col min="7945" max="7945" width="4.140625" customWidth="1"/>
    <col min="8190" max="8190" width="14.5703125" customWidth="1"/>
    <col min="8191" max="8193" width="2.5703125" customWidth="1"/>
    <col min="8194" max="8194" width="48.140625" customWidth="1"/>
    <col min="8195" max="8200" width="14.28515625" customWidth="1"/>
    <col min="8201" max="8201" width="4.140625" customWidth="1"/>
    <col min="8446" max="8446" width="14.5703125" customWidth="1"/>
    <col min="8447" max="8449" width="2.5703125" customWidth="1"/>
    <col min="8450" max="8450" width="48.140625" customWidth="1"/>
    <col min="8451" max="8456" width="14.28515625" customWidth="1"/>
    <col min="8457" max="8457" width="4.140625" customWidth="1"/>
    <col min="8702" max="8702" width="14.5703125" customWidth="1"/>
    <col min="8703" max="8705" width="2.5703125" customWidth="1"/>
    <col min="8706" max="8706" width="48.140625" customWidth="1"/>
    <col min="8707" max="8712" width="14.28515625" customWidth="1"/>
    <col min="8713" max="8713" width="4.140625" customWidth="1"/>
    <col min="8958" max="8958" width="14.5703125" customWidth="1"/>
    <col min="8959" max="8961" width="2.5703125" customWidth="1"/>
    <col min="8962" max="8962" width="48.140625" customWidth="1"/>
    <col min="8963" max="8968" width="14.28515625" customWidth="1"/>
    <col min="8969" max="8969" width="4.140625" customWidth="1"/>
    <col min="9214" max="9214" width="14.5703125" customWidth="1"/>
    <col min="9215" max="9217" width="2.5703125" customWidth="1"/>
    <col min="9218" max="9218" width="48.140625" customWidth="1"/>
    <col min="9219" max="9224" width="14.28515625" customWidth="1"/>
    <col min="9225" max="9225" width="4.140625" customWidth="1"/>
    <col min="9470" max="9470" width="14.5703125" customWidth="1"/>
    <col min="9471" max="9473" width="2.5703125" customWidth="1"/>
    <col min="9474" max="9474" width="48.140625" customWidth="1"/>
    <col min="9475" max="9480" width="14.28515625" customWidth="1"/>
    <col min="9481" max="9481" width="4.140625" customWidth="1"/>
    <col min="9726" max="9726" width="14.5703125" customWidth="1"/>
    <col min="9727" max="9729" width="2.5703125" customWidth="1"/>
    <col min="9730" max="9730" width="48.140625" customWidth="1"/>
    <col min="9731" max="9736" width="14.28515625" customWidth="1"/>
    <col min="9737" max="9737" width="4.140625" customWidth="1"/>
    <col min="9982" max="9982" width="14.5703125" customWidth="1"/>
    <col min="9983" max="9985" width="2.5703125" customWidth="1"/>
    <col min="9986" max="9986" width="48.140625" customWidth="1"/>
    <col min="9987" max="9992" width="14.28515625" customWidth="1"/>
    <col min="9993" max="9993" width="4.140625" customWidth="1"/>
    <col min="10238" max="10238" width="14.5703125" customWidth="1"/>
    <col min="10239" max="10241" width="2.5703125" customWidth="1"/>
    <col min="10242" max="10242" width="48.140625" customWidth="1"/>
    <col min="10243" max="10248" width="14.28515625" customWidth="1"/>
    <col min="10249" max="10249" width="4.140625" customWidth="1"/>
    <col min="10494" max="10494" width="14.5703125" customWidth="1"/>
    <col min="10495" max="10497" width="2.5703125" customWidth="1"/>
    <col min="10498" max="10498" width="48.140625" customWidth="1"/>
    <col min="10499" max="10504" width="14.28515625" customWidth="1"/>
    <col min="10505" max="10505" width="4.140625" customWidth="1"/>
    <col min="10750" max="10750" width="14.5703125" customWidth="1"/>
    <col min="10751" max="10753" width="2.5703125" customWidth="1"/>
    <col min="10754" max="10754" width="48.140625" customWidth="1"/>
    <col min="10755" max="10760" width="14.28515625" customWidth="1"/>
    <col min="10761" max="10761" width="4.140625" customWidth="1"/>
    <col min="11006" max="11006" width="14.5703125" customWidth="1"/>
    <col min="11007" max="11009" width="2.5703125" customWidth="1"/>
    <col min="11010" max="11010" width="48.140625" customWidth="1"/>
    <col min="11011" max="11016" width="14.28515625" customWidth="1"/>
    <col min="11017" max="11017" width="4.140625" customWidth="1"/>
    <col min="11262" max="11262" width="14.5703125" customWidth="1"/>
    <col min="11263" max="11265" width="2.5703125" customWidth="1"/>
    <col min="11266" max="11266" width="48.140625" customWidth="1"/>
    <col min="11267" max="11272" width="14.28515625" customWidth="1"/>
    <col min="11273" max="11273" width="4.140625" customWidth="1"/>
    <col min="11518" max="11518" width="14.5703125" customWidth="1"/>
    <col min="11519" max="11521" width="2.5703125" customWidth="1"/>
    <col min="11522" max="11522" width="48.140625" customWidth="1"/>
    <col min="11523" max="11528" width="14.28515625" customWidth="1"/>
    <col min="11529" max="11529" width="4.140625" customWidth="1"/>
    <col min="11774" max="11774" width="14.5703125" customWidth="1"/>
    <col min="11775" max="11777" width="2.5703125" customWidth="1"/>
    <col min="11778" max="11778" width="48.140625" customWidth="1"/>
    <col min="11779" max="11784" width="14.28515625" customWidth="1"/>
    <col min="11785" max="11785" width="4.140625" customWidth="1"/>
    <col min="12030" max="12030" width="14.5703125" customWidth="1"/>
    <col min="12031" max="12033" width="2.5703125" customWidth="1"/>
    <col min="12034" max="12034" width="48.140625" customWidth="1"/>
    <col min="12035" max="12040" width="14.28515625" customWidth="1"/>
    <col min="12041" max="12041" width="4.140625" customWidth="1"/>
    <col min="12286" max="12286" width="14.5703125" customWidth="1"/>
    <col min="12287" max="12289" width="2.5703125" customWidth="1"/>
    <col min="12290" max="12290" width="48.140625" customWidth="1"/>
    <col min="12291" max="12296" width="14.28515625" customWidth="1"/>
    <col min="12297" max="12297" width="4.140625" customWidth="1"/>
    <col min="12542" max="12542" width="14.5703125" customWidth="1"/>
    <col min="12543" max="12545" width="2.5703125" customWidth="1"/>
    <col min="12546" max="12546" width="48.140625" customWidth="1"/>
    <col min="12547" max="12552" width="14.28515625" customWidth="1"/>
    <col min="12553" max="12553" width="4.140625" customWidth="1"/>
    <col min="12798" max="12798" width="14.5703125" customWidth="1"/>
    <col min="12799" max="12801" width="2.5703125" customWidth="1"/>
    <col min="12802" max="12802" width="48.140625" customWidth="1"/>
    <col min="12803" max="12808" width="14.28515625" customWidth="1"/>
    <col min="12809" max="12809" width="4.140625" customWidth="1"/>
    <col min="13054" max="13054" width="14.5703125" customWidth="1"/>
    <col min="13055" max="13057" width="2.5703125" customWidth="1"/>
    <col min="13058" max="13058" width="48.140625" customWidth="1"/>
    <col min="13059" max="13064" width="14.28515625" customWidth="1"/>
    <col min="13065" max="13065" width="4.140625" customWidth="1"/>
    <col min="13310" max="13310" width="14.5703125" customWidth="1"/>
    <col min="13311" max="13313" width="2.5703125" customWidth="1"/>
    <col min="13314" max="13314" width="48.140625" customWidth="1"/>
    <col min="13315" max="13320" width="14.28515625" customWidth="1"/>
    <col min="13321" max="13321" width="4.140625" customWidth="1"/>
    <col min="13566" max="13566" width="14.5703125" customWidth="1"/>
    <col min="13567" max="13569" width="2.5703125" customWidth="1"/>
    <col min="13570" max="13570" width="48.140625" customWidth="1"/>
    <col min="13571" max="13576" width="14.28515625" customWidth="1"/>
    <col min="13577" max="13577" width="4.140625" customWidth="1"/>
    <col min="13822" max="13822" width="14.5703125" customWidth="1"/>
    <col min="13823" max="13825" width="2.5703125" customWidth="1"/>
    <col min="13826" max="13826" width="48.140625" customWidth="1"/>
    <col min="13827" max="13832" width="14.28515625" customWidth="1"/>
    <col min="13833" max="13833" width="4.140625" customWidth="1"/>
    <col min="14078" max="14078" width="14.5703125" customWidth="1"/>
    <col min="14079" max="14081" width="2.5703125" customWidth="1"/>
    <col min="14082" max="14082" width="48.140625" customWidth="1"/>
    <col min="14083" max="14088" width="14.28515625" customWidth="1"/>
    <col min="14089" max="14089" width="4.140625" customWidth="1"/>
    <col min="14334" max="14334" width="14.5703125" customWidth="1"/>
    <col min="14335" max="14337" width="2.5703125" customWidth="1"/>
    <col min="14338" max="14338" width="48.140625" customWidth="1"/>
    <col min="14339" max="14344" width="14.28515625" customWidth="1"/>
    <col min="14345" max="14345" width="4.140625" customWidth="1"/>
    <col min="14590" max="14590" width="14.5703125" customWidth="1"/>
    <col min="14591" max="14593" width="2.5703125" customWidth="1"/>
    <col min="14594" max="14594" width="48.140625" customWidth="1"/>
    <col min="14595" max="14600" width="14.28515625" customWidth="1"/>
    <col min="14601" max="14601" width="4.140625" customWidth="1"/>
    <col min="14846" max="14846" width="14.5703125" customWidth="1"/>
    <col min="14847" max="14849" width="2.5703125" customWidth="1"/>
    <col min="14850" max="14850" width="48.140625" customWidth="1"/>
    <col min="14851" max="14856" width="14.28515625" customWidth="1"/>
    <col min="14857" max="14857" width="4.140625" customWidth="1"/>
    <col min="15102" max="15102" width="14.5703125" customWidth="1"/>
    <col min="15103" max="15105" width="2.5703125" customWidth="1"/>
    <col min="15106" max="15106" width="48.140625" customWidth="1"/>
    <col min="15107" max="15112" width="14.28515625" customWidth="1"/>
    <col min="15113" max="15113" width="4.140625" customWidth="1"/>
    <col min="15358" max="15358" width="14.5703125" customWidth="1"/>
    <col min="15359" max="15361" width="2.5703125" customWidth="1"/>
    <col min="15362" max="15362" width="48.140625" customWidth="1"/>
    <col min="15363" max="15368" width="14.28515625" customWidth="1"/>
    <col min="15369" max="15369" width="4.140625" customWidth="1"/>
    <col min="15614" max="15614" width="14.5703125" customWidth="1"/>
    <col min="15615" max="15617" width="2.5703125" customWidth="1"/>
    <col min="15618" max="15618" width="48.140625" customWidth="1"/>
    <col min="15619" max="15624" width="14.28515625" customWidth="1"/>
    <col min="15625" max="15625" width="4.140625" customWidth="1"/>
    <col min="15870" max="15870" width="14.5703125" customWidth="1"/>
    <col min="15871" max="15873" width="2.5703125" customWidth="1"/>
    <col min="15874" max="15874" width="48.140625" customWidth="1"/>
    <col min="15875" max="15880" width="14.28515625" customWidth="1"/>
    <col min="15881" max="15881" width="4.140625" customWidth="1"/>
    <col min="16126" max="16126" width="14.5703125" customWidth="1"/>
    <col min="16127" max="16129" width="2.5703125" customWidth="1"/>
    <col min="16130" max="16130" width="48.140625" customWidth="1"/>
    <col min="16131" max="16136" width="14.28515625" customWidth="1"/>
    <col min="16137" max="16137" width="4.140625" customWidth="1"/>
  </cols>
  <sheetData>
    <row r="1" spans="1: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5">
      <c r="A2" s="13"/>
      <c r="B2" s="345" t="s">
        <v>166</v>
      </c>
      <c r="C2" s="345"/>
      <c r="D2" s="345"/>
      <c r="E2" s="345"/>
      <c r="F2" s="345"/>
      <c r="G2" s="345"/>
      <c r="H2" s="345"/>
      <c r="I2" s="345"/>
      <c r="J2" s="345"/>
      <c r="K2" s="345"/>
      <c r="L2" s="13"/>
    </row>
    <row r="3" spans="1:15">
      <c r="A3" s="13"/>
      <c r="B3" s="345" t="s">
        <v>167</v>
      </c>
      <c r="C3" s="345"/>
      <c r="D3" s="345"/>
      <c r="E3" s="345"/>
      <c r="F3" s="345"/>
      <c r="G3" s="345"/>
      <c r="H3" s="345"/>
      <c r="I3" s="345"/>
      <c r="J3" s="345"/>
      <c r="K3" s="345"/>
      <c r="L3" s="156"/>
    </row>
    <row r="4" spans="1:15">
      <c r="A4" s="13"/>
      <c r="B4" s="345" t="s">
        <v>340</v>
      </c>
      <c r="C4" s="345"/>
      <c r="D4" s="345"/>
      <c r="E4" s="345"/>
      <c r="F4" s="345"/>
      <c r="G4" s="345"/>
      <c r="H4" s="345"/>
      <c r="I4" s="345"/>
      <c r="J4" s="345"/>
      <c r="K4" s="345"/>
      <c r="L4" s="13"/>
    </row>
    <row r="5" spans="1:15">
      <c r="A5" s="13"/>
      <c r="B5" s="345" t="str">
        <f>ACEP!B5</f>
        <v>ENERO A MARZO 2023</v>
      </c>
      <c r="C5" s="345"/>
      <c r="D5" s="345"/>
      <c r="E5" s="345"/>
      <c r="F5" s="345"/>
      <c r="G5" s="345"/>
      <c r="H5" s="345"/>
      <c r="I5" s="345"/>
      <c r="J5" s="345"/>
      <c r="K5" s="345"/>
      <c r="L5" s="13"/>
    </row>
    <row r="6" spans="1:15">
      <c r="A6" s="13"/>
      <c r="B6" s="345" t="s">
        <v>168</v>
      </c>
      <c r="C6" s="345"/>
      <c r="D6" s="345"/>
      <c r="E6" s="345"/>
      <c r="F6" s="345"/>
      <c r="G6" s="345"/>
      <c r="H6" s="345"/>
      <c r="I6" s="345"/>
      <c r="J6" s="345"/>
      <c r="K6" s="345"/>
      <c r="L6" s="13"/>
    </row>
    <row r="7" spans="1:15" ht="22.5">
      <c r="A7" s="13"/>
      <c r="B7" s="359" t="s">
        <v>341</v>
      </c>
      <c r="C7" s="359"/>
      <c r="D7" s="359"/>
      <c r="E7" s="359"/>
      <c r="F7" s="162" t="s">
        <v>342</v>
      </c>
      <c r="G7" s="163" t="s">
        <v>343</v>
      </c>
      <c r="H7" s="163" t="s">
        <v>344</v>
      </c>
      <c r="I7" s="163" t="s">
        <v>345</v>
      </c>
      <c r="J7" s="163" t="s">
        <v>346</v>
      </c>
      <c r="K7" s="163" t="s">
        <v>357</v>
      </c>
      <c r="L7" s="13"/>
    </row>
    <row r="8" spans="1:15">
      <c r="A8" s="13"/>
      <c r="B8" s="164"/>
      <c r="C8" s="165"/>
      <c r="D8" s="165"/>
      <c r="E8" s="165"/>
      <c r="F8" s="166" t="s">
        <v>180</v>
      </c>
      <c r="G8" s="167" t="s">
        <v>186</v>
      </c>
      <c r="H8" s="167" t="s">
        <v>347</v>
      </c>
      <c r="I8" s="167" t="s">
        <v>348</v>
      </c>
      <c r="J8" s="167" t="s">
        <v>349</v>
      </c>
      <c r="K8" s="167" t="s">
        <v>350</v>
      </c>
      <c r="L8" s="13"/>
    </row>
    <row r="9" spans="1:15">
      <c r="A9" s="13"/>
      <c r="B9" s="158"/>
      <c r="C9" s="377" t="s">
        <v>351</v>
      </c>
      <c r="D9" s="377"/>
      <c r="E9" s="377"/>
      <c r="F9" s="54">
        <f>+F10+F12</f>
        <v>123968226</v>
      </c>
      <c r="G9" s="54">
        <f>+G10+G12</f>
        <v>0</v>
      </c>
      <c r="H9" s="54">
        <f>+H10+H12</f>
        <v>123968226</v>
      </c>
      <c r="I9" s="54">
        <f>+I10+I12</f>
        <v>113777633</v>
      </c>
      <c r="J9" s="54">
        <f>+J10+J12</f>
        <v>105488439</v>
      </c>
      <c r="K9" s="54">
        <f>+H9-I9</f>
        <v>10190593</v>
      </c>
      <c r="L9" s="13"/>
    </row>
    <row r="10" spans="1:15">
      <c r="A10" s="13"/>
      <c r="B10" s="158"/>
      <c r="C10" s="13"/>
      <c r="D10" s="377" t="s">
        <v>352</v>
      </c>
      <c r="E10" s="377"/>
      <c r="F10" s="54">
        <f>+F11</f>
        <v>112505833</v>
      </c>
      <c r="G10" s="54">
        <f t="shared" ref="G10:J10" si="0">+G11</f>
        <v>0</v>
      </c>
      <c r="H10" s="54">
        <f t="shared" si="0"/>
        <v>112505833</v>
      </c>
      <c r="I10" s="54">
        <f t="shared" si="0"/>
        <v>93696771</v>
      </c>
      <c r="J10" s="54">
        <f t="shared" si="0"/>
        <v>85779241</v>
      </c>
      <c r="K10" s="54">
        <f t="shared" ref="K10:K15" si="1">+H10-I10</f>
        <v>18809062</v>
      </c>
      <c r="L10" s="13"/>
    </row>
    <row r="11" spans="1:15">
      <c r="A11" s="13"/>
      <c r="B11" s="158"/>
      <c r="C11" s="13"/>
      <c r="D11" s="13"/>
      <c r="E11" s="35" t="s">
        <v>189</v>
      </c>
      <c r="F11" s="38">
        <f>+'GTO X CAT PROGRAM '!K21</f>
        <v>112505833</v>
      </c>
      <c r="G11" s="38">
        <f>H11-F11</f>
        <v>0</v>
      </c>
      <c r="H11" s="38">
        <f>+'GTO X CAT PROGRAM '!P30</f>
        <v>112505833</v>
      </c>
      <c r="I11" s="38">
        <f>+'GTO X CAT PROGRAM '!P23</f>
        <v>93696771</v>
      </c>
      <c r="J11" s="38">
        <f>+'GTO X CAT PROGRAM '!P24</f>
        <v>85779241</v>
      </c>
      <c r="K11" s="38">
        <f t="shared" si="1"/>
        <v>18809062</v>
      </c>
      <c r="L11" s="13"/>
    </row>
    <row r="12" spans="1:15">
      <c r="A12" s="13"/>
      <c r="B12" s="158"/>
      <c r="C12" s="13"/>
      <c r="D12" s="377" t="s">
        <v>353</v>
      </c>
      <c r="E12" s="377"/>
      <c r="F12" s="54">
        <f>F13+F14+F15</f>
        <v>11462393</v>
      </c>
      <c r="G12" s="54">
        <f>G13+G14+G15</f>
        <v>0</v>
      </c>
      <c r="H12" s="54">
        <f>H13+H14+H15</f>
        <v>11462393</v>
      </c>
      <c r="I12" s="54">
        <f>I13+I14+I15</f>
        <v>20080862</v>
      </c>
      <c r="J12" s="54">
        <f>J13+J14+J15</f>
        <v>19709198</v>
      </c>
      <c r="K12" s="54">
        <f t="shared" si="1"/>
        <v>-8618469</v>
      </c>
      <c r="L12" s="13"/>
      <c r="N12" s="67"/>
      <c r="O12" s="67"/>
    </row>
    <row r="13" spans="1:15">
      <c r="A13" s="13"/>
      <c r="B13" s="158"/>
      <c r="C13" s="13"/>
      <c r="D13" s="13"/>
      <c r="E13" s="35" t="s">
        <v>194</v>
      </c>
      <c r="F13" s="38">
        <f>+'GTO X CAT PROGRAM '!P54</f>
        <v>11019442</v>
      </c>
      <c r="G13" s="39">
        <f>H13-F13</f>
        <v>0</v>
      </c>
      <c r="H13" s="39">
        <f>+'GTO X CAT PROGRAM '!P55</f>
        <v>11019442</v>
      </c>
      <c r="I13" s="39">
        <f>+'GTO X CAT PROGRAM '!P56</f>
        <v>10824933</v>
      </c>
      <c r="J13" s="39">
        <f>+'GTO X CAT PROGRAM '!P57</f>
        <v>10494933</v>
      </c>
      <c r="K13" s="38">
        <f t="shared" si="1"/>
        <v>194509</v>
      </c>
      <c r="L13" s="13"/>
      <c r="N13" s="19"/>
      <c r="O13" s="168"/>
    </row>
    <row r="14" spans="1:15">
      <c r="A14" s="13"/>
      <c r="B14" s="158"/>
      <c r="C14" s="13"/>
      <c r="D14" s="13"/>
      <c r="E14" s="35" t="s">
        <v>197</v>
      </c>
      <c r="F14" s="38">
        <f>+'GTO X CAT PROGRAM '!P70</f>
        <v>442951</v>
      </c>
      <c r="G14" s="146">
        <f>H14-F14</f>
        <v>0</v>
      </c>
      <c r="H14" s="39">
        <f>+'GTO X CAT PROGRAM '!P71</f>
        <v>442951</v>
      </c>
      <c r="I14" s="39">
        <f>+'GTO X CAT PROGRAM '!P72</f>
        <v>575183</v>
      </c>
      <c r="J14" s="39">
        <f>+'GTO X CAT PROGRAM '!P73</f>
        <v>533519</v>
      </c>
      <c r="K14" s="38">
        <f t="shared" si="1"/>
        <v>-132232</v>
      </c>
      <c r="L14" s="13"/>
      <c r="N14" s="211"/>
      <c r="O14" s="210"/>
    </row>
    <row r="15" spans="1:15">
      <c r="A15" s="13"/>
      <c r="B15" s="158"/>
      <c r="C15" s="13"/>
      <c r="D15" s="13"/>
      <c r="E15" s="35" t="s">
        <v>200</v>
      </c>
      <c r="F15" s="159">
        <v>0</v>
      </c>
      <c r="G15" s="146">
        <v>0</v>
      </c>
      <c r="H15" s="146">
        <v>0</v>
      </c>
      <c r="I15" s="39">
        <f>+'GTO X CAT PROGRAM '!P88</f>
        <v>8680746</v>
      </c>
      <c r="J15" s="39">
        <f>+'GTO X CAT PROGRAM '!P89</f>
        <v>8680746</v>
      </c>
      <c r="K15" s="38">
        <f t="shared" si="1"/>
        <v>-8680746</v>
      </c>
      <c r="L15" s="13"/>
    </row>
    <row r="16" spans="1:15">
      <c r="A16" s="13"/>
      <c r="B16" s="376" t="s">
        <v>354</v>
      </c>
      <c r="C16" s="376"/>
      <c r="D16" s="376"/>
      <c r="E16" s="376"/>
      <c r="F16" s="169">
        <f>+F9</f>
        <v>123968226</v>
      </c>
      <c r="G16" s="169">
        <f>+G9</f>
        <v>0</v>
      </c>
      <c r="H16" s="169">
        <f>+H9</f>
        <v>123968226</v>
      </c>
      <c r="I16" s="169">
        <f>+I9</f>
        <v>113777633</v>
      </c>
      <c r="J16" s="169">
        <f>+J9</f>
        <v>105488439</v>
      </c>
      <c r="K16" s="169">
        <f>+H16-I16</f>
        <v>10190593</v>
      </c>
      <c r="L16" s="13"/>
    </row>
    <row r="17" spans="1:12">
      <c r="A17" s="13"/>
      <c r="B17" s="374"/>
      <c r="C17" s="374"/>
      <c r="D17" s="374"/>
      <c r="E17" s="374"/>
      <c r="F17" s="297"/>
      <c r="G17" s="374"/>
      <c r="H17" s="374"/>
      <c r="I17" s="374"/>
      <c r="J17" s="374"/>
      <c r="K17" s="374"/>
      <c r="L17" s="13"/>
    </row>
    <row r="18" spans="1:12">
      <c r="A18" s="13"/>
      <c r="B18" s="13"/>
      <c r="C18" s="298"/>
      <c r="D18" s="298"/>
      <c r="E18" s="298"/>
      <c r="F18" s="298"/>
      <c r="G18" s="298"/>
      <c r="H18" s="298"/>
      <c r="I18" s="298"/>
      <c r="J18" s="298"/>
      <c r="K18" s="298"/>
      <c r="L18" s="13"/>
    </row>
    <row r="19" spans="1:12">
      <c r="A19" s="13"/>
      <c r="B19" s="13"/>
      <c r="C19" s="154"/>
      <c r="D19" s="154"/>
      <c r="E19" s="154"/>
      <c r="F19" s="154"/>
      <c r="G19" s="154"/>
      <c r="H19" s="154"/>
      <c r="I19" s="154"/>
      <c r="J19" s="154"/>
      <c r="K19" s="154"/>
      <c r="L19" s="13"/>
    </row>
    <row r="20" spans="1:12">
      <c r="I20" s="168"/>
      <c r="J20" s="14"/>
    </row>
    <row r="21" spans="1:12">
      <c r="B21" s="296" t="s">
        <v>421</v>
      </c>
      <c r="C21" s="296"/>
      <c r="D21" s="296"/>
      <c r="E21" s="296"/>
      <c r="I21" s="296" t="s">
        <v>47</v>
      </c>
      <c r="J21" s="296"/>
      <c r="K21" s="296"/>
    </row>
    <row r="22" spans="1:12">
      <c r="B22" s="378" t="s">
        <v>426</v>
      </c>
      <c r="C22" s="378"/>
      <c r="D22" s="378"/>
      <c r="E22" s="378"/>
      <c r="F22" s="168"/>
      <c r="I22" s="378" t="s">
        <v>48</v>
      </c>
      <c r="J22" s="378"/>
      <c r="K22" s="378"/>
    </row>
    <row r="24" spans="1:12">
      <c r="F24" s="168"/>
    </row>
  </sheetData>
  <mergeCells count="16">
    <mergeCell ref="B21:E21"/>
    <mergeCell ref="B22:E22"/>
    <mergeCell ref="I21:K21"/>
    <mergeCell ref="I22:K22"/>
    <mergeCell ref="C18:K18"/>
    <mergeCell ref="C9:E9"/>
    <mergeCell ref="D10:E10"/>
    <mergeCell ref="D12:E12"/>
    <mergeCell ref="B16:E16"/>
    <mergeCell ref="B17:K17"/>
    <mergeCell ref="B7:E7"/>
    <mergeCell ref="B2:K2"/>
    <mergeCell ref="B3:K3"/>
    <mergeCell ref="B4:K4"/>
    <mergeCell ref="B5:K5"/>
    <mergeCell ref="B6:K6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9"/>
  <sheetViews>
    <sheetView zoomScale="80" zoomScaleNormal="80" workbookViewId="0">
      <pane ySplit="9" topLeftCell="A10" activePane="bottomLeft" state="frozen"/>
      <selection pane="bottomLeft" activeCell="J25" sqref="J23:N25"/>
    </sheetView>
  </sheetViews>
  <sheetFormatPr baseColWidth="10" defaultColWidth="9.140625" defaultRowHeight="15"/>
  <cols>
    <col min="1" max="5" width="3.42578125" customWidth="1"/>
    <col min="6" max="6" width="5.85546875" customWidth="1"/>
    <col min="7" max="7" width="3.7109375" customWidth="1"/>
    <col min="8" max="8" width="33.85546875" customWidth="1"/>
    <col min="9" max="9" width="15.140625" customWidth="1"/>
    <col min="10" max="10" width="12.140625" customWidth="1"/>
    <col min="11" max="11" width="11.7109375" customWidth="1"/>
    <col min="12" max="12" width="11.5703125" customWidth="1"/>
    <col min="13" max="14" width="11.42578125" customWidth="1"/>
    <col min="15" max="15" width="12.85546875" customWidth="1"/>
    <col min="16" max="16" width="12.140625" customWidth="1"/>
    <col min="17" max="17" width="12.85546875" customWidth="1"/>
    <col min="18" max="18" width="12.7109375" customWidth="1"/>
    <col min="19" max="19" width="9.42578125" customWidth="1"/>
    <col min="20" max="20" width="10.140625" customWidth="1"/>
    <col min="21" max="21" width="3.42578125" customWidth="1"/>
    <col min="22" max="22" width="15.140625" bestFit="1" customWidth="1"/>
    <col min="23" max="23" width="13.140625" bestFit="1" customWidth="1"/>
    <col min="257" max="261" width="3.42578125" customWidth="1"/>
    <col min="262" max="262" width="5.85546875" customWidth="1"/>
    <col min="263" max="263" width="4.140625" customWidth="1"/>
    <col min="264" max="264" width="25.140625" customWidth="1"/>
    <col min="265" max="265" width="16" customWidth="1"/>
    <col min="266" max="274" width="14.28515625" customWidth="1"/>
    <col min="275" max="276" width="10.140625" customWidth="1"/>
    <col min="277" max="277" width="3.42578125" customWidth="1"/>
    <col min="278" max="279" width="10.5703125" bestFit="1" customWidth="1"/>
    <col min="513" max="517" width="3.42578125" customWidth="1"/>
    <col min="518" max="518" width="5.85546875" customWidth="1"/>
    <col min="519" max="519" width="4.140625" customWidth="1"/>
    <col min="520" max="520" width="25.140625" customWidth="1"/>
    <col min="521" max="521" width="16" customWidth="1"/>
    <col min="522" max="530" width="14.28515625" customWidth="1"/>
    <col min="531" max="532" width="10.140625" customWidth="1"/>
    <col min="533" max="533" width="3.42578125" customWidth="1"/>
    <col min="534" max="535" width="10.5703125" bestFit="1" customWidth="1"/>
    <col min="769" max="773" width="3.42578125" customWidth="1"/>
    <col min="774" max="774" width="5.85546875" customWidth="1"/>
    <col min="775" max="775" width="4.140625" customWidth="1"/>
    <col min="776" max="776" width="25.140625" customWidth="1"/>
    <col min="777" max="777" width="16" customWidth="1"/>
    <col min="778" max="786" width="14.28515625" customWidth="1"/>
    <col min="787" max="788" width="10.140625" customWidth="1"/>
    <col min="789" max="789" width="3.42578125" customWidth="1"/>
    <col min="790" max="791" width="10.5703125" bestFit="1" customWidth="1"/>
    <col min="1025" max="1029" width="3.42578125" customWidth="1"/>
    <col min="1030" max="1030" width="5.85546875" customWidth="1"/>
    <col min="1031" max="1031" width="4.140625" customWidth="1"/>
    <col min="1032" max="1032" width="25.140625" customWidth="1"/>
    <col min="1033" max="1033" width="16" customWidth="1"/>
    <col min="1034" max="1042" width="14.28515625" customWidth="1"/>
    <col min="1043" max="1044" width="10.140625" customWidth="1"/>
    <col min="1045" max="1045" width="3.42578125" customWidth="1"/>
    <col min="1046" max="1047" width="10.5703125" bestFit="1" customWidth="1"/>
    <col min="1281" max="1285" width="3.42578125" customWidth="1"/>
    <col min="1286" max="1286" width="5.85546875" customWidth="1"/>
    <col min="1287" max="1287" width="4.140625" customWidth="1"/>
    <col min="1288" max="1288" width="25.140625" customWidth="1"/>
    <col min="1289" max="1289" width="16" customWidth="1"/>
    <col min="1290" max="1298" width="14.28515625" customWidth="1"/>
    <col min="1299" max="1300" width="10.140625" customWidth="1"/>
    <col min="1301" max="1301" width="3.42578125" customWidth="1"/>
    <col min="1302" max="1303" width="10.5703125" bestFit="1" customWidth="1"/>
    <col min="1537" max="1541" width="3.42578125" customWidth="1"/>
    <col min="1542" max="1542" width="5.85546875" customWidth="1"/>
    <col min="1543" max="1543" width="4.140625" customWidth="1"/>
    <col min="1544" max="1544" width="25.140625" customWidth="1"/>
    <col min="1545" max="1545" width="16" customWidth="1"/>
    <col min="1546" max="1554" width="14.28515625" customWidth="1"/>
    <col min="1555" max="1556" width="10.140625" customWidth="1"/>
    <col min="1557" max="1557" width="3.42578125" customWidth="1"/>
    <col min="1558" max="1559" width="10.5703125" bestFit="1" customWidth="1"/>
    <col min="1793" max="1797" width="3.42578125" customWidth="1"/>
    <col min="1798" max="1798" width="5.85546875" customWidth="1"/>
    <col min="1799" max="1799" width="4.140625" customWidth="1"/>
    <col min="1800" max="1800" width="25.140625" customWidth="1"/>
    <col min="1801" max="1801" width="16" customWidth="1"/>
    <col min="1802" max="1810" width="14.28515625" customWidth="1"/>
    <col min="1811" max="1812" width="10.140625" customWidth="1"/>
    <col min="1813" max="1813" width="3.42578125" customWidth="1"/>
    <col min="1814" max="1815" width="10.5703125" bestFit="1" customWidth="1"/>
    <col min="2049" max="2053" width="3.42578125" customWidth="1"/>
    <col min="2054" max="2054" width="5.85546875" customWidth="1"/>
    <col min="2055" max="2055" width="4.140625" customWidth="1"/>
    <col min="2056" max="2056" width="25.140625" customWidth="1"/>
    <col min="2057" max="2057" width="16" customWidth="1"/>
    <col min="2058" max="2066" width="14.28515625" customWidth="1"/>
    <col min="2067" max="2068" width="10.140625" customWidth="1"/>
    <col min="2069" max="2069" width="3.42578125" customWidth="1"/>
    <col min="2070" max="2071" width="10.5703125" bestFit="1" customWidth="1"/>
    <col min="2305" max="2309" width="3.42578125" customWidth="1"/>
    <col min="2310" max="2310" width="5.85546875" customWidth="1"/>
    <col min="2311" max="2311" width="4.140625" customWidth="1"/>
    <col min="2312" max="2312" width="25.140625" customWidth="1"/>
    <col min="2313" max="2313" width="16" customWidth="1"/>
    <col min="2314" max="2322" width="14.28515625" customWidth="1"/>
    <col min="2323" max="2324" width="10.140625" customWidth="1"/>
    <col min="2325" max="2325" width="3.42578125" customWidth="1"/>
    <col min="2326" max="2327" width="10.5703125" bestFit="1" customWidth="1"/>
    <col min="2561" max="2565" width="3.42578125" customWidth="1"/>
    <col min="2566" max="2566" width="5.85546875" customWidth="1"/>
    <col min="2567" max="2567" width="4.140625" customWidth="1"/>
    <col min="2568" max="2568" width="25.140625" customWidth="1"/>
    <col min="2569" max="2569" width="16" customWidth="1"/>
    <col min="2570" max="2578" width="14.28515625" customWidth="1"/>
    <col min="2579" max="2580" width="10.140625" customWidth="1"/>
    <col min="2581" max="2581" width="3.42578125" customWidth="1"/>
    <col min="2582" max="2583" width="10.5703125" bestFit="1" customWidth="1"/>
    <col min="2817" max="2821" width="3.42578125" customWidth="1"/>
    <col min="2822" max="2822" width="5.85546875" customWidth="1"/>
    <col min="2823" max="2823" width="4.140625" customWidth="1"/>
    <col min="2824" max="2824" width="25.140625" customWidth="1"/>
    <col min="2825" max="2825" width="16" customWidth="1"/>
    <col min="2826" max="2834" width="14.28515625" customWidth="1"/>
    <col min="2835" max="2836" width="10.140625" customWidth="1"/>
    <col min="2837" max="2837" width="3.42578125" customWidth="1"/>
    <col min="2838" max="2839" width="10.5703125" bestFit="1" customWidth="1"/>
    <col min="3073" max="3077" width="3.42578125" customWidth="1"/>
    <col min="3078" max="3078" width="5.85546875" customWidth="1"/>
    <col min="3079" max="3079" width="4.140625" customWidth="1"/>
    <col min="3080" max="3080" width="25.140625" customWidth="1"/>
    <col min="3081" max="3081" width="16" customWidth="1"/>
    <col min="3082" max="3090" width="14.28515625" customWidth="1"/>
    <col min="3091" max="3092" width="10.140625" customWidth="1"/>
    <col min="3093" max="3093" width="3.42578125" customWidth="1"/>
    <col min="3094" max="3095" width="10.5703125" bestFit="1" customWidth="1"/>
    <col min="3329" max="3333" width="3.42578125" customWidth="1"/>
    <col min="3334" max="3334" width="5.85546875" customWidth="1"/>
    <col min="3335" max="3335" width="4.140625" customWidth="1"/>
    <col min="3336" max="3336" width="25.140625" customWidth="1"/>
    <col min="3337" max="3337" width="16" customWidth="1"/>
    <col min="3338" max="3346" width="14.28515625" customWidth="1"/>
    <col min="3347" max="3348" width="10.140625" customWidth="1"/>
    <col min="3349" max="3349" width="3.42578125" customWidth="1"/>
    <col min="3350" max="3351" width="10.5703125" bestFit="1" customWidth="1"/>
    <col min="3585" max="3589" width="3.42578125" customWidth="1"/>
    <col min="3590" max="3590" width="5.85546875" customWidth="1"/>
    <col min="3591" max="3591" width="4.140625" customWidth="1"/>
    <col min="3592" max="3592" width="25.140625" customWidth="1"/>
    <col min="3593" max="3593" width="16" customWidth="1"/>
    <col min="3594" max="3602" width="14.28515625" customWidth="1"/>
    <col min="3603" max="3604" width="10.140625" customWidth="1"/>
    <col min="3605" max="3605" width="3.42578125" customWidth="1"/>
    <col min="3606" max="3607" width="10.5703125" bestFit="1" customWidth="1"/>
    <col min="3841" max="3845" width="3.42578125" customWidth="1"/>
    <col min="3846" max="3846" width="5.85546875" customWidth="1"/>
    <col min="3847" max="3847" width="4.140625" customWidth="1"/>
    <col min="3848" max="3848" width="25.140625" customWidth="1"/>
    <col min="3849" max="3849" width="16" customWidth="1"/>
    <col min="3850" max="3858" width="14.28515625" customWidth="1"/>
    <col min="3859" max="3860" width="10.140625" customWidth="1"/>
    <col min="3861" max="3861" width="3.42578125" customWidth="1"/>
    <col min="3862" max="3863" width="10.5703125" bestFit="1" customWidth="1"/>
    <col min="4097" max="4101" width="3.42578125" customWidth="1"/>
    <col min="4102" max="4102" width="5.85546875" customWidth="1"/>
    <col min="4103" max="4103" width="4.140625" customWidth="1"/>
    <col min="4104" max="4104" width="25.140625" customWidth="1"/>
    <col min="4105" max="4105" width="16" customWidth="1"/>
    <col min="4106" max="4114" width="14.28515625" customWidth="1"/>
    <col min="4115" max="4116" width="10.140625" customWidth="1"/>
    <col min="4117" max="4117" width="3.42578125" customWidth="1"/>
    <col min="4118" max="4119" width="10.5703125" bestFit="1" customWidth="1"/>
    <col min="4353" max="4357" width="3.42578125" customWidth="1"/>
    <col min="4358" max="4358" width="5.85546875" customWidth="1"/>
    <col min="4359" max="4359" width="4.140625" customWidth="1"/>
    <col min="4360" max="4360" width="25.140625" customWidth="1"/>
    <col min="4361" max="4361" width="16" customWidth="1"/>
    <col min="4362" max="4370" width="14.28515625" customWidth="1"/>
    <col min="4371" max="4372" width="10.140625" customWidth="1"/>
    <col min="4373" max="4373" width="3.42578125" customWidth="1"/>
    <col min="4374" max="4375" width="10.5703125" bestFit="1" customWidth="1"/>
    <col min="4609" max="4613" width="3.42578125" customWidth="1"/>
    <col min="4614" max="4614" width="5.85546875" customWidth="1"/>
    <col min="4615" max="4615" width="4.140625" customWidth="1"/>
    <col min="4616" max="4616" width="25.140625" customWidth="1"/>
    <col min="4617" max="4617" width="16" customWidth="1"/>
    <col min="4618" max="4626" width="14.28515625" customWidth="1"/>
    <col min="4627" max="4628" width="10.140625" customWidth="1"/>
    <col min="4629" max="4629" width="3.42578125" customWidth="1"/>
    <col min="4630" max="4631" width="10.5703125" bestFit="1" customWidth="1"/>
    <col min="4865" max="4869" width="3.42578125" customWidth="1"/>
    <col min="4870" max="4870" width="5.85546875" customWidth="1"/>
    <col min="4871" max="4871" width="4.140625" customWidth="1"/>
    <col min="4872" max="4872" width="25.140625" customWidth="1"/>
    <col min="4873" max="4873" width="16" customWidth="1"/>
    <col min="4874" max="4882" width="14.28515625" customWidth="1"/>
    <col min="4883" max="4884" width="10.140625" customWidth="1"/>
    <col min="4885" max="4885" width="3.42578125" customWidth="1"/>
    <col min="4886" max="4887" width="10.5703125" bestFit="1" customWidth="1"/>
    <col min="5121" max="5125" width="3.42578125" customWidth="1"/>
    <col min="5126" max="5126" width="5.85546875" customWidth="1"/>
    <col min="5127" max="5127" width="4.140625" customWidth="1"/>
    <col min="5128" max="5128" width="25.140625" customWidth="1"/>
    <col min="5129" max="5129" width="16" customWidth="1"/>
    <col min="5130" max="5138" width="14.28515625" customWidth="1"/>
    <col min="5139" max="5140" width="10.140625" customWidth="1"/>
    <col min="5141" max="5141" width="3.42578125" customWidth="1"/>
    <col min="5142" max="5143" width="10.5703125" bestFit="1" customWidth="1"/>
    <col min="5377" max="5381" width="3.42578125" customWidth="1"/>
    <col min="5382" max="5382" width="5.85546875" customWidth="1"/>
    <col min="5383" max="5383" width="4.140625" customWidth="1"/>
    <col min="5384" max="5384" width="25.140625" customWidth="1"/>
    <col min="5385" max="5385" width="16" customWidth="1"/>
    <col min="5386" max="5394" width="14.28515625" customWidth="1"/>
    <col min="5395" max="5396" width="10.140625" customWidth="1"/>
    <col min="5397" max="5397" width="3.42578125" customWidth="1"/>
    <col min="5398" max="5399" width="10.5703125" bestFit="1" customWidth="1"/>
    <col min="5633" max="5637" width="3.42578125" customWidth="1"/>
    <col min="5638" max="5638" width="5.85546875" customWidth="1"/>
    <col min="5639" max="5639" width="4.140625" customWidth="1"/>
    <col min="5640" max="5640" width="25.140625" customWidth="1"/>
    <col min="5641" max="5641" width="16" customWidth="1"/>
    <col min="5642" max="5650" width="14.28515625" customWidth="1"/>
    <col min="5651" max="5652" width="10.140625" customWidth="1"/>
    <col min="5653" max="5653" width="3.42578125" customWidth="1"/>
    <col min="5654" max="5655" width="10.5703125" bestFit="1" customWidth="1"/>
    <col min="5889" max="5893" width="3.42578125" customWidth="1"/>
    <col min="5894" max="5894" width="5.85546875" customWidth="1"/>
    <col min="5895" max="5895" width="4.140625" customWidth="1"/>
    <col min="5896" max="5896" width="25.140625" customWidth="1"/>
    <col min="5897" max="5897" width="16" customWidth="1"/>
    <col min="5898" max="5906" width="14.28515625" customWidth="1"/>
    <col min="5907" max="5908" width="10.140625" customWidth="1"/>
    <col min="5909" max="5909" width="3.42578125" customWidth="1"/>
    <col min="5910" max="5911" width="10.5703125" bestFit="1" customWidth="1"/>
    <col min="6145" max="6149" width="3.42578125" customWidth="1"/>
    <col min="6150" max="6150" width="5.85546875" customWidth="1"/>
    <col min="6151" max="6151" width="4.140625" customWidth="1"/>
    <col min="6152" max="6152" width="25.140625" customWidth="1"/>
    <col min="6153" max="6153" width="16" customWidth="1"/>
    <col min="6154" max="6162" width="14.28515625" customWidth="1"/>
    <col min="6163" max="6164" width="10.140625" customWidth="1"/>
    <col min="6165" max="6165" width="3.42578125" customWidth="1"/>
    <col min="6166" max="6167" width="10.5703125" bestFit="1" customWidth="1"/>
    <col min="6401" max="6405" width="3.42578125" customWidth="1"/>
    <col min="6406" max="6406" width="5.85546875" customWidth="1"/>
    <col min="6407" max="6407" width="4.140625" customWidth="1"/>
    <col min="6408" max="6408" width="25.140625" customWidth="1"/>
    <col min="6409" max="6409" width="16" customWidth="1"/>
    <col min="6410" max="6418" width="14.28515625" customWidth="1"/>
    <col min="6419" max="6420" width="10.140625" customWidth="1"/>
    <col min="6421" max="6421" width="3.42578125" customWidth="1"/>
    <col min="6422" max="6423" width="10.5703125" bestFit="1" customWidth="1"/>
    <col min="6657" max="6661" width="3.42578125" customWidth="1"/>
    <col min="6662" max="6662" width="5.85546875" customWidth="1"/>
    <col min="6663" max="6663" width="4.140625" customWidth="1"/>
    <col min="6664" max="6664" width="25.140625" customWidth="1"/>
    <col min="6665" max="6665" width="16" customWidth="1"/>
    <col min="6666" max="6674" width="14.28515625" customWidth="1"/>
    <col min="6675" max="6676" width="10.140625" customWidth="1"/>
    <col min="6677" max="6677" width="3.42578125" customWidth="1"/>
    <col min="6678" max="6679" width="10.5703125" bestFit="1" customWidth="1"/>
    <col min="6913" max="6917" width="3.42578125" customWidth="1"/>
    <col min="6918" max="6918" width="5.85546875" customWidth="1"/>
    <col min="6919" max="6919" width="4.140625" customWidth="1"/>
    <col min="6920" max="6920" width="25.140625" customWidth="1"/>
    <col min="6921" max="6921" width="16" customWidth="1"/>
    <col min="6922" max="6930" width="14.28515625" customWidth="1"/>
    <col min="6931" max="6932" width="10.140625" customWidth="1"/>
    <col min="6933" max="6933" width="3.42578125" customWidth="1"/>
    <col min="6934" max="6935" width="10.5703125" bestFit="1" customWidth="1"/>
    <col min="7169" max="7173" width="3.42578125" customWidth="1"/>
    <col min="7174" max="7174" width="5.85546875" customWidth="1"/>
    <col min="7175" max="7175" width="4.140625" customWidth="1"/>
    <col min="7176" max="7176" width="25.140625" customWidth="1"/>
    <col min="7177" max="7177" width="16" customWidth="1"/>
    <col min="7178" max="7186" width="14.28515625" customWidth="1"/>
    <col min="7187" max="7188" width="10.140625" customWidth="1"/>
    <col min="7189" max="7189" width="3.42578125" customWidth="1"/>
    <col min="7190" max="7191" width="10.5703125" bestFit="1" customWidth="1"/>
    <col min="7425" max="7429" width="3.42578125" customWidth="1"/>
    <col min="7430" max="7430" width="5.85546875" customWidth="1"/>
    <col min="7431" max="7431" width="4.140625" customWidth="1"/>
    <col min="7432" max="7432" width="25.140625" customWidth="1"/>
    <col min="7433" max="7433" width="16" customWidth="1"/>
    <col min="7434" max="7442" width="14.28515625" customWidth="1"/>
    <col min="7443" max="7444" width="10.140625" customWidth="1"/>
    <col min="7445" max="7445" width="3.42578125" customWidth="1"/>
    <col min="7446" max="7447" width="10.5703125" bestFit="1" customWidth="1"/>
    <col min="7681" max="7685" width="3.42578125" customWidth="1"/>
    <col min="7686" max="7686" width="5.85546875" customWidth="1"/>
    <col min="7687" max="7687" width="4.140625" customWidth="1"/>
    <col min="7688" max="7688" width="25.140625" customWidth="1"/>
    <col min="7689" max="7689" width="16" customWidth="1"/>
    <col min="7690" max="7698" width="14.28515625" customWidth="1"/>
    <col min="7699" max="7700" width="10.140625" customWidth="1"/>
    <col min="7701" max="7701" width="3.42578125" customWidth="1"/>
    <col min="7702" max="7703" width="10.5703125" bestFit="1" customWidth="1"/>
    <col min="7937" max="7941" width="3.42578125" customWidth="1"/>
    <col min="7942" max="7942" width="5.85546875" customWidth="1"/>
    <col min="7943" max="7943" width="4.140625" customWidth="1"/>
    <col min="7944" max="7944" width="25.140625" customWidth="1"/>
    <col min="7945" max="7945" width="16" customWidth="1"/>
    <col min="7946" max="7954" width="14.28515625" customWidth="1"/>
    <col min="7955" max="7956" width="10.140625" customWidth="1"/>
    <col min="7957" max="7957" width="3.42578125" customWidth="1"/>
    <col min="7958" max="7959" width="10.5703125" bestFit="1" customWidth="1"/>
    <col min="8193" max="8197" width="3.42578125" customWidth="1"/>
    <col min="8198" max="8198" width="5.85546875" customWidth="1"/>
    <col min="8199" max="8199" width="4.140625" customWidth="1"/>
    <col min="8200" max="8200" width="25.140625" customWidth="1"/>
    <col min="8201" max="8201" width="16" customWidth="1"/>
    <col min="8202" max="8210" width="14.28515625" customWidth="1"/>
    <col min="8211" max="8212" width="10.140625" customWidth="1"/>
    <col min="8213" max="8213" width="3.42578125" customWidth="1"/>
    <col min="8214" max="8215" width="10.5703125" bestFit="1" customWidth="1"/>
    <col min="8449" max="8453" width="3.42578125" customWidth="1"/>
    <col min="8454" max="8454" width="5.85546875" customWidth="1"/>
    <col min="8455" max="8455" width="4.140625" customWidth="1"/>
    <col min="8456" max="8456" width="25.140625" customWidth="1"/>
    <col min="8457" max="8457" width="16" customWidth="1"/>
    <col min="8458" max="8466" width="14.28515625" customWidth="1"/>
    <col min="8467" max="8468" width="10.140625" customWidth="1"/>
    <col min="8469" max="8469" width="3.42578125" customWidth="1"/>
    <col min="8470" max="8471" width="10.5703125" bestFit="1" customWidth="1"/>
    <col min="8705" max="8709" width="3.42578125" customWidth="1"/>
    <col min="8710" max="8710" width="5.85546875" customWidth="1"/>
    <col min="8711" max="8711" width="4.140625" customWidth="1"/>
    <col min="8712" max="8712" width="25.140625" customWidth="1"/>
    <col min="8713" max="8713" width="16" customWidth="1"/>
    <col min="8714" max="8722" width="14.28515625" customWidth="1"/>
    <col min="8723" max="8724" width="10.140625" customWidth="1"/>
    <col min="8725" max="8725" width="3.42578125" customWidth="1"/>
    <col min="8726" max="8727" width="10.5703125" bestFit="1" customWidth="1"/>
    <col min="8961" max="8965" width="3.42578125" customWidth="1"/>
    <col min="8966" max="8966" width="5.85546875" customWidth="1"/>
    <col min="8967" max="8967" width="4.140625" customWidth="1"/>
    <col min="8968" max="8968" width="25.140625" customWidth="1"/>
    <col min="8969" max="8969" width="16" customWidth="1"/>
    <col min="8970" max="8978" width="14.28515625" customWidth="1"/>
    <col min="8979" max="8980" width="10.140625" customWidth="1"/>
    <col min="8981" max="8981" width="3.42578125" customWidth="1"/>
    <col min="8982" max="8983" width="10.5703125" bestFit="1" customWidth="1"/>
    <col min="9217" max="9221" width="3.42578125" customWidth="1"/>
    <col min="9222" max="9222" width="5.85546875" customWidth="1"/>
    <col min="9223" max="9223" width="4.140625" customWidth="1"/>
    <col min="9224" max="9224" width="25.140625" customWidth="1"/>
    <col min="9225" max="9225" width="16" customWidth="1"/>
    <col min="9226" max="9234" width="14.28515625" customWidth="1"/>
    <col min="9235" max="9236" width="10.140625" customWidth="1"/>
    <col min="9237" max="9237" width="3.42578125" customWidth="1"/>
    <col min="9238" max="9239" width="10.5703125" bestFit="1" customWidth="1"/>
    <col min="9473" max="9477" width="3.42578125" customWidth="1"/>
    <col min="9478" max="9478" width="5.85546875" customWidth="1"/>
    <col min="9479" max="9479" width="4.140625" customWidth="1"/>
    <col min="9480" max="9480" width="25.140625" customWidth="1"/>
    <col min="9481" max="9481" width="16" customWidth="1"/>
    <col min="9482" max="9490" width="14.28515625" customWidth="1"/>
    <col min="9491" max="9492" width="10.140625" customWidth="1"/>
    <col min="9493" max="9493" width="3.42578125" customWidth="1"/>
    <col min="9494" max="9495" width="10.5703125" bestFit="1" customWidth="1"/>
    <col min="9729" max="9733" width="3.42578125" customWidth="1"/>
    <col min="9734" max="9734" width="5.85546875" customWidth="1"/>
    <col min="9735" max="9735" width="4.140625" customWidth="1"/>
    <col min="9736" max="9736" width="25.140625" customWidth="1"/>
    <col min="9737" max="9737" width="16" customWidth="1"/>
    <col min="9738" max="9746" width="14.28515625" customWidth="1"/>
    <col min="9747" max="9748" width="10.140625" customWidth="1"/>
    <col min="9749" max="9749" width="3.42578125" customWidth="1"/>
    <col min="9750" max="9751" width="10.5703125" bestFit="1" customWidth="1"/>
    <col min="9985" max="9989" width="3.42578125" customWidth="1"/>
    <col min="9990" max="9990" width="5.85546875" customWidth="1"/>
    <col min="9991" max="9991" width="4.140625" customWidth="1"/>
    <col min="9992" max="9992" width="25.140625" customWidth="1"/>
    <col min="9993" max="9993" width="16" customWidth="1"/>
    <col min="9994" max="10002" width="14.28515625" customWidth="1"/>
    <col min="10003" max="10004" width="10.140625" customWidth="1"/>
    <col min="10005" max="10005" width="3.42578125" customWidth="1"/>
    <col min="10006" max="10007" width="10.5703125" bestFit="1" customWidth="1"/>
    <col min="10241" max="10245" width="3.42578125" customWidth="1"/>
    <col min="10246" max="10246" width="5.85546875" customWidth="1"/>
    <col min="10247" max="10247" width="4.140625" customWidth="1"/>
    <col min="10248" max="10248" width="25.140625" customWidth="1"/>
    <col min="10249" max="10249" width="16" customWidth="1"/>
    <col min="10250" max="10258" width="14.28515625" customWidth="1"/>
    <col min="10259" max="10260" width="10.140625" customWidth="1"/>
    <col min="10261" max="10261" width="3.42578125" customWidth="1"/>
    <col min="10262" max="10263" width="10.5703125" bestFit="1" customWidth="1"/>
    <col min="10497" max="10501" width="3.42578125" customWidth="1"/>
    <col min="10502" max="10502" width="5.85546875" customWidth="1"/>
    <col min="10503" max="10503" width="4.140625" customWidth="1"/>
    <col min="10504" max="10504" width="25.140625" customWidth="1"/>
    <col min="10505" max="10505" width="16" customWidth="1"/>
    <col min="10506" max="10514" width="14.28515625" customWidth="1"/>
    <col min="10515" max="10516" width="10.140625" customWidth="1"/>
    <col min="10517" max="10517" width="3.42578125" customWidth="1"/>
    <col min="10518" max="10519" width="10.5703125" bestFit="1" customWidth="1"/>
    <col min="10753" max="10757" width="3.42578125" customWidth="1"/>
    <col min="10758" max="10758" width="5.85546875" customWidth="1"/>
    <col min="10759" max="10759" width="4.140625" customWidth="1"/>
    <col min="10760" max="10760" width="25.140625" customWidth="1"/>
    <col min="10761" max="10761" width="16" customWidth="1"/>
    <col min="10762" max="10770" width="14.28515625" customWidth="1"/>
    <col min="10771" max="10772" width="10.140625" customWidth="1"/>
    <col min="10773" max="10773" width="3.42578125" customWidth="1"/>
    <col min="10774" max="10775" width="10.5703125" bestFit="1" customWidth="1"/>
    <col min="11009" max="11013" width="3.42578125" customWidth="1"/>
    <col min="11014" max="11014" width="5.85546875" customWidth="1"/>
    <col min="11015" max="11015" width="4.140625" customWidth="1"/>
    <col min="11016" max="11016" width="25.140625" customWidth="1"/>
    <col min="11017" max="11017" width="16" customWidth="1"/>
    <col min="11018" max="11026" width="14.28515625" customWidth="1"/>
    <col min="11027" max="11028" width="10.140625" customWidth="1"/>
    <col min="11029" max="11029" width="3.42578125" customWidth="1"/>
    <col min="11030" max="11031" width="10.5703125" bestFit="1" customWidth="1"/>
    <col min="11265" max="11269" width="3.42578125" customWidth="1"/>
    <col min="11270" max="11270" width="5.85546875" customWidth="1"/>
    <col min="11271" max="11271" width="4.140625" customWidth="1"/>
    <col min="11272" max="11272" width="25.140625" customWidth="1"/>
    <col min="11273" max="11273" width="16" customWidth="1"/>
    <col min="11274" max="11282" width="14.28515625" customWidth="1"/>
    <col min="11283" max="11284" width="10.140625" customWidth="1"/>
    <col min="11285" max="11285" width="3.42578125" customWidth="1"/>
    <col min="11286" max="11287" width="10.5703125" bestFit="1" customWidth="1"/>
    <col min="11521" max="11525" width="3.42578125" customWidth="1"/>
    <col min="11526" max="11526" width="5.85546875" customWidth="1"/>
    <col min="11527" max="11527" width="4.140625" customWidth="1"/>
    <col min="11528" max="11528" width="25.140625" customWidth="1"/>
    <col min="11529" max="11529" width="16" customWidth="1"/>
    <col min="11530" max="11538" width="14.28515625" customWidth="1"/>
    <col min="11539" max="11540" width="10.140625" customWidth="1"/>
    <col min="11541" max="11541" width="3.42578125" customWidth="1"/>
    <col min="11542" max="11543" width="10.5703125" bestFit="1" customWidth="1"/>
    <col min="11777" max="11781" width="3.42578125" customWidth="1"/>
    <col min="11782" max="11782" width="5.85546875" customWidth="1"/>
    <col min="11783" max="11783" width="4.140625" customWidth="1"/>
    <col min="11784" max="11784" width="25.140625" customWidth="1"/>
    <col min="11785" max="11785" width="16" customWidth="1"/>
    <col min="11786" max="11794" width="14.28515625" customWidth="1"/>
    <col min="11795" max="11796" width="10.140625" customWidth="1"/>
    <col min="11797" max="11797" width="3.42578125" customWidth="1"/>
    <col min="11798" max="11799" width="10.5703125" bestFit="1" customWidth="1"/>
    <col min="12033" max="12037" width="3.42578125" customWidth="1"/>
    <col min="12038" max="12038" width="5.85546875" customWidth="1"/>
    <col min="12039" max="12039" width="4.140625" customWidth="1"/>
    <col min="12040" max="12040" width="25.140625" customWidth="1"/>
    <col min="12041" max="12041" width="16" customWidth="1"/>
    <col min="12042" max="12050" width="14.28515625" customWidth="1"/>
    <col min="12051" max="12052" width="10.140625" customWidth="1"/>
    <col min="12053" max="12053" width="3.42578125" customWidth="1"/>
    <col min="12054" max="12055" width="10.5703125" bestFit="1" customWidth="1"/>
    <col min="12289" max="12293" width="3.42578125" customWidth="1"/>
    <col min="12294" max="12294" width="5.85546875" customWidth="1"/>
    <col min="12295" max="12295" width="4.140625" customWidth="1"/>
    <col min="12296" max="12296" width="25.140625" customWidth="1"/>
    <col min="12297" max="12297" width="16" customWidth="1"/>
    <col min="12298" max="12306" width="14.28515625" customWidth="1"/>
    <col min="12307" max="12308" width="10.140625" customWidth="1"/>
    <col min="12309" max="12309" width="3.42578125" customWidth="1"/>
    <col min="12310" max="12311" width="10.5703125" bestFit="1" customWidth="1"/>
    <col min="12545" max="12549" width="3.42578125" customWidth="1"/>
    <col min="12550" max="12550" width="5.85546875" customWidth="1"/>
    <col min="12551" max="12551" width="4.140625" customWidth="1"/>
    <col min="12552" max="12552" width="25.140625" customWidth="1"/>
    <col min="12553" max="12553" width="16" customWidth="1"/>
    <col min="12554" max="12562" width="14.28515625" customWidth="1"/>
    <col min="12563" max="12564" width="10.140625" customWidth="1"/>
    <col min="12565" max="12565" width="3.42578125" customWidth="1"/>
    <col min="12566" max="12567" width="10.5703125" bestFit="1" customWidth="1"/>
    <col min="12801" max="12805" width="3.42578125" customWidth="1"/>
    <col min="12806" max="12806" width="5.85546875" customWidth="1"/>
    <col min="12807" max="12807" width="4.140625" customWidth="1"/>
    <col min="12808" max="12808" width="25.140625" customWidth="1"/>
    <col min="12809" max="12809" width="16" customWidth="1"/>
    <col min="12810" max="12818" width="14.28515625" customWidth="1"/>
    <col min="12819" max="12820" width="10.140625" customWidth="1"/>
    <col min="12821" max="12821" width="3.42578125" customWidth="1"/>
    <col min="12822" max="12823" width="10.5703125" bestFit="1" customWidth="1"/>
    <col min="13057" max="13061" width="3.42578125" customWidth="1"/>
    <col min="13062" max="13062" width="5.85546875" customWidth="1"/>
    <col min="13063" max="13063" width="4.140625" customWidth="1"/>
    <col min="13064" max="13064" width="25.140625" customWidth="1"/>
    <col min="13065" max="13065" width="16" customWidth="1"/>
    <col min="13066" max="13074" width="14.28515625" customWidth="1"/>
    <col min="13075" max="13076" width="10.140625" customWidth="1"/>
    <col min="13077" max="13077" width="3.42578125" customWidth="1"/>
    <col min="13078" max="13079" width="10.5703125" bestFit="1" customWidth="1"/>
    <col min="13313" max="13317" width="3.42578125" customWidth="1"/>
    <col min="13318" max="13318" width="5.85546875" customWidth="1"/>
    <col min="13319" max="13319" width="4.140625" customWidth="1"/>
    <col min="13320" max="13320" width="25.140625" customWidth="1"/>
    <col min="13321" max="13321" width="16" customWidth="1"/>
    <col min="13322" max="13330" width="14.28515625" customWidth="1"/>
    <col min="13331" max="13332" width="10.140625" customWidth="1"/>
    <col min="13333" max="13333" width="3.42578125" customWidth="1"/>
    <col min="13334" max="13335" width="10.5703125" bestFit="1" customWidth="1"/>
    <col min="13569" max="13573" width="3.42578125" customWidth="1"/>
    <col min="13574" max="13574" width="5.85546875" customWidth="1"/>
    <col min="13575" max="13575" width="4.140625" customWidth="1"/>
    <col min="13576" max="13576" width="25.140625" customWidth="1"/>
    <col min="13577" max="13577" width="16" customWidth="1"/>
    <col min="13578" max="13586" width="14.28515625" customWidth="1"/>
    <col min="13587" max="13588" width="10.140625" customWidth="1"/>
    <col min="13589" max="13589" width="3.42578125" customWidth="1"/>
    <col min="13590" max="13591" width="10.5703125" bestFit="1" customWidth="1"/>
    <col min="13825" max="13829" width="3.42578125" customWidth="1"/>
    <col min="13830" max="13830" width="5.85546875" customWidth="1"/>
    <col min="13831" max="13831" width="4.140625" customWidth="1"/>
    <col min="13832" max="13832" width="25.140625" customWidth="1"/>
    <col min="13833" max="13833" width="16" customWidth="1"/>
    <col min="13834" max="13842" width="14.28515625" customWidth="1"/>
    <col min="13843" max="13844" width="10.140625" customWidth="1"/>
    <col min="13845" max="13845" width="3.42578125" customWidth="1"/>
    <col min="13846" max="13847" width="10.5703125" bestFit="1" customWidth="1"/>
    <col min="14081" max="14085" width="3.42578125" customWidth="1"/>
    <col min="14086" max="14086" width="5.85546875" customWidth="1"/>
    <col min="14087" max="14087" width="4.140625" customWidth="1"/>
    <col min="14088" max="14088" width="25.140625" customWidth="1"/>
    <col min="14089" max="14089" width="16" customWidth="1"/>
    <col min="14090" max="14098" width="14.28515625" customWidth="1"/>
    <col min="14099" max="14100" width="10.140625" customWidth="1"/>
    <col min="14101" max="14101" width="3.42578125" customWidth="1"/>
    <col min="14102" max="14103" width="10.5703125" bestFit="1" customWidth="1"/>
    <col min="14337" max="14341" width="3.42578125" customWidth="1"/>
    <col min="14342" max="14342" width="5.85546875" customWidth="1"/>
    <col min="14343" max="14343" width="4.140625" customWidth="1"/>
    <col min="14344" max="14344" width="25.140625" customWidth="1"/>
    <col min="14345" max="14345" width="16" customWidth="1"/>
    <col min="14346" max="14354" width="14.28515625" customWidth="1"/>
    <col min="14355" max="14356" width="10.140625" customWidth="1"/>
    <col min="14357" max="14357" width="3.42578125" customWidth="1"/>
    <col min="14358" max="14359" width="10.5703125" bestFit="1" customWidth="1"/>
    <col min="14593" max="14597" width="3.42578125" customWidth="1"/>
    <col min="14598" max="14598" width="5.85546875" customWidth="1"/>
    <col min="14599" max="14599" width="4.140625" customWidth="1"/>
    <col min="14600" max="14600" width="25.140625" customWidth="1"/>
    <col min="14601" max="14601" width="16" customWidth="1"/>
    <col min="14602" max="14610" width="14.28515625" customWidth="1"/>
    <col min="14611" max="14612" width="10.140625" customWidth="1"/>
    <col min="14613" max="14613" width="3.42578125" customWidth="1"/>
    <col min="14614" max="14615" width="10.5703125" bestFit="1" customWidth="1"/>
    <col min="14849" max="14853" width="3.42578125" customWidth="1"/>
    <col min="14854" max="14854" width="5.85546875" customWidth="1"/>
    <col min="14855" max="14855" width="4.140625" customWidth="1"/>
    <col min="14856" max="14856" width="25.140625" customWidth="1"/>
    <col min="14857" max="14857" width="16" customWidth="1"/>
    <col min="14858" max="14866" width="14.28515625" customWidth="1"/>
    <col min="14867" max="14868" width="10.140625" customWidth="1"/>
    <col min="14869" max="14869" width="3.42578125" customWidth="1"/>
    <col min="14870" max="14871" width="10.5703125" bestFit="1" customWidth="1"/>
    <col min="15105" max="15109" width="3.42578125" customWidth="1"/>
    <col min="15110" max="15110" width="5.85546875" customWidth="1"/>
    <col min="15111" max="15111" width="4.140625" customWidth="1"/>
    <col min="15112" max="15112" width="25.140625" customWidth="1"/>
    <col min="15113" max="15113" width="16" customWidth="1"/>
    <col min="15114" max="15122" width="14.28515625" customWidth="1"/>
    <col min="15123" max="15124" width="10.140625" customWidth="1"/>
    <col min="15125" max="15125" width="3.42578125" customWidth="1"/>
    <col min="15126" max="15127" width="10.5703125" bestFit="1" customWidth="1"/>
    <col min="15361" max="15365" width="3.42578125" customWidth="1"/>
    <col min="15366" max="15366" width="5.85546875" customWidth="1"/>
    <col min="15367" max="15367" width="4.140625" customWidth="1"/>
    <col min="15368" max="15368" width="25.140625" customWidth="1"/>
    <col min="15369" max="15369" width="16" customWidth="1"/>
    <col min="15370" max="15378" width="14.28515625" customWidth="1"/>
    <col min="15379" max="15380" width="10.140625" customWidth="1"/>
    <col min="15381" max="15381" width="3.42578125" customWidth="1"/>
    <col min="15382" max="15383" width="10.5703125" bestFit="1" customWidth="1"/>
    <col min="15617" max="15621" width="3.42578125" customWidth="1"/>
    <col min="15622" max="15622" width="5.85546875" customWidth="1"/>
    <col min="15623" max="15623" width="4.140625" customWidth="1"/>
    <col min="15624" max="15624" width="25.140625" customWidth="1"/>
    <col min="15625" max="15625" width="16" customWidth="1"/>
    <col min="15626" max="15634" width="14.28515625" customWidth="1"/>
    <col min="15635" max="15636" width="10.140625" customWidth="1"/>
    <col min="15637" max="15637" width="3.42578125" customWidth="1"/>
    <col min="15638" max="15639" width="10.5703125" bestFit="1" customWidth="1"/>
    <col min="15873" max="15877" width="3.42578125" customWidth="1"/>
    <col min="15878" max="15878" width="5.85546875" customWidth="1"/>
    <col min="15879" max="15879" width="4.140625" customWidth="1"/>
    <col min="15880" max="15880" width="25.140625" customWidth="1"/>
    <col min="15881" max="15881" width="16" customWidth="1"/>
    <col min="15882" max="15890" width="14.28515625" customWidth="1"/>
    <col min="15891" max="15892" width="10.140625" customWidth="1"/>
    <col min="15893" max="15893" width="3.42578125" customWidth="1"/>
    <col min="15894" max="15895" width="10.5703125" bestFit="1" customWidth="1"/>
    <col min="16129" max="16133" width="3.42578125" customWidth="1"/>
    <col min="16134" max="16134" width="5.85546875" customWidth="1"/>
    <col min="16135" max="16135" width="4.140625" customWidth="1"/>
    <col min="16136" max="16136" width="25.140625" customWidth="1"/>
    <col min="16137" max="16137" width="16" customWidth="1"/>
    <col min="16138" max="16146" width="14.28515625" customWidth="1"/>
    <col min="16147" max="16148" width="10.140625" customWidth="1"/>
    <col min="16149" max="16149" width="3.42578125" customWidth="1"/>
    <col min="16150" max="16151" width="10.5703125" bestFit="1" customWidth="1"/>
  </cols>
  <sheetData>
    <row r="1" spans="1:23" ht="12" customHeight="1">
      <c r="A1" s="13"/>
      <c r="B1" s="345" t="s">
        <v>166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13"/>
    </row>
    <row r="2" spans="1:23" ht="12" customHeight="1">
      <c r="A2" s="13"/>
      <c r="B2" s="345" t="s">
        <v>167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13"/>
    </row>
    <row r="3" spans="1:23" ht="12" customHeight="1">
      <c r="A3" s="13"/>
      <c r="B3" s="345" t="s">
        <v>203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13"/>
    </row>
    <row r="4" spans="1:23">
      <c r="A4" s="44"/>
      <c r="B4" s="345" t="str">
        <f>ACEP!B5</f>
        <v>ENERO A MARZO 2023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</row>
    <row r="5" spans="1:23" ht="12" customHeight="1">
      <c r="A5" s="13"/>
      <c r="B5" s="345" t="s">
        <v>168</v>
      </c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13"/>
    </row>
    <row r="6" spans="1:23" ht="20.100000000000001" customHeight="1">
      <c r="A6" s="13"/>
      <c r="B6" s="380" t="s">
        <v>204</v>
      </c>
      <c r="C6" s="380"/>
      <c r="D6" s="380"/>
      <c r="E6" s="380"/>
      <c r="F6" s="380"/>
      <c r="G6" s="380"/>
      <c r="H6" s="381" t="s">
        <v>239</v>
      </c>
      <c r="I6" s="380" t="s">
        <v>152</v>
      </c>
      <c r="J6" s="380"/>
      <c r="K6" s="380"/>
      <c r="L6" s="380"/>
      <c r="M6" s="380"/>
      <c r="N6" s="382" t="s">
        <v>170</v>
      </c>
      <c r="O6" s="382"/>
      <c r="P6" s="382"/>
      <c r="Q6" s="382"/>
      <c r="R6" s="382" t="s">
        <v>30</v>
      </c>
      <c r="S6" s="382"/>
      <c r="T6" s="382"/>
      <c r="U6" s="13"/>
    </row>
    <row r="7" spans="1:23" ht="15" customHeight="1">
      <c r="A7" s="13"/>
      <c r="B7" s="380"/>
      <c r="C7" s="380"/>
      <c r="D7" s="380"/>
      <c r="E7" s="380"/>
      <c r="F7" s="380"/>
      <c r="G7" s="380"/>
      <c r="H7" s="381"/>
      <c r="I7" s="379" t="s">
        <v>76</v>
      </c>
      <c r="J7" s="379" t="s">
        <v>329</v>
      </c>
      <c r="K7" s="379" t="s">
        <v>72</v>
      </c>
      <c r="L7" s="379" t="s">
        <v>326</v>
      </c>
      <c r="M7" s="379" t="s">
        <v>330</v>
      </c>
      <c r="N7" s="379" t="s">
        <v>77</v>
      </c>
      <c r="O7" s="379" t="s">
        <v>72</v>
      </c>
      <c r="P7" s="379" t="s">
        <v>331</v>
      </c>
      <c r="Q7" s="379" t="s">
        <v>330</v>
      </c>
      <c r="R7" s="379" t="s">
        <v>30</v>
      </c>
      <c r="S7" s="384" t="s">
        <v>171</v>
      </c>
      <c r="T7" s="384"/>
      <c r="U7" s="13"/>
    </row>
    <row r="8" spans="1:23" ht="6.95" customHeight="1">
      <c r="A8" s="13"/>
      <c r="B8" s="384" t="s">
        <v>338</v>
      </c>
      <c r="C8" s="383" t="s">
        <v>319</v>
      </c>
      <c r="D8" s="383" t="s">
        <v>320</v>
      </c>
      <c r="E8" s="383" t="s">
        <v>321</v>
      </c>
      <c r="F8" s="383" t="s">
        <v>322</v>
      </c>
      <c r="G8" s="383" t="s">
        <v>339</v>
      </c>
      <c r="H8" s="381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84"/>
      <c r="T8" s="384"/>
      <c r="U8" s="13"/>
    </row>
    <row r="9" spans="1:23" ht="27.95" customHeight="1">
      <c r="A9" s="13"/>
      <c r="B9" s="384"/>
      <c r="C9" s="383"/>
      <c r="D9" s="383"/>
      <c r="E9" s="383"/>
      <c r="F9" s="383"/>
      <c r="G9" s="383"/>
      <c r="H9" s="381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147" t="s">
        <v>336</v>
      </c>
      <c r="T9" s="148" t="s">
        <v>337</v>
      </c>
      <c r="U9" s="13"/>
    </row>
    <row r="10" spans="1:23" ht="15" customHeight="1">
      <c r="A10" s="13"/>
      <c r="B10" s="43" t="s">
        <v>172</v>
      </c>
      <c r="C10" s="34" t="s">
        <v>172</v>
      </c>
      <c r="D10" s="34" t="s">
        <v>172</v>
      </c>
      <c r="E10" s="34" t="s">
        <v>172</v>
      </c>
      <c r="F10" s="34" t="s">
        <v>172</v>
      </c>
      <c r="G10" s="34" t="s">
        <v>172</v>
      </c>
      <c r="H10" s="35" t="s">
        <v>205</v>
      </c>
      <c r="I10" s="38">
        <f>+I18+I66</f>
        <v>97793352</v>
      </c>
      <c r="J10" s="38">
        <f t="shared" ref="J10:Q10" si="0">+J18+J66</f>
        <v>25697874</v>
      </c>
      <c r="K10" s="38">
        <f t="shared" si="0"/>
        <v>425000</v>
      </c>
      <c r="L10" s="38">
        <f t="shared" si="0"/>
        <v>52000</v>
      </c>
      <c r="M10" s="38">
        <f>SUM(I10:L10)</f>
        <v>123968226</v>
      </c>
      <c r="N10" s="38">
        <f t="shared" si="0"/>
        <v>0</v>
      </c>
      <c r="O10" s="38">
        <f t="shared" si="0"/>
        <v>0</v>
      </c>
      <c r="P10" s="38">
        <f t="shared" si="0"/>
        <v>0</v>
      </c>
      <c r="Q10" s="38">
        <f t="shared" si="0"/>
        <v>0</v>
      </c>
      <c r="R10" s="38">
        <f>+Q10+M10</f>
        <v>123968226</v>
      </c>
      <c r="S10" s="40">
        <f>+M10*100/R10</f>
        <v>100</v>
      </c>
      <c r="T10" s="40"/>
      <c r="U10" s="13"/>
      <c r="V10" s="212"/>
      <c r="W10" s="210"/>
    </row>
    <row r="11" spans="1:23" ht="15" customHeight="1">
      <c r="A11" s="13"/>
      <c r="B11" s="43" t="s">
        <v>172</v>
      </c>
      <c r="C11" s="34" t="s">
        <v>172</v>
      </c>
      <c r="D11" s="34" t="s">
        <v>172</v>
      </c>
      <c r="E11" s="34" t="s">
        <v>172</v>
      </c>
      <c r="F11" s="34" t="s">
        <v>172</v>
      </c>
      <c r="G11" s="34" t="s">
        <v>172</v>
      </c>
      <c r="H11" s="35" t="s">
        <v>206</v>
      </c>
      <c r="I11" s="38">
        <f t="shared" ref="I11:Q13" si="1">+I19+I67</f>
        <v>97793352</v>
      </c>
      <c r="J11" s="38">
        <f t="shared" si="1"/>
        <v>25697874</v>
      </c>
      <c r="K11" s="38">
        <f t="shared" si="1"/>
        <v>425000</v>
      </c>
      <c r="L11" s="38">
        <f t="shared" si="1"/>
        <v>52000</v>
      </c>
      <c r="M11" s="38">
        <f>SUM(I11:L11)</f>
        <v>123968226</v>
      </c>
      <c r="N11" s="38">
        <f t="shared" si="1"/>
        <v>0</v>
      </c>
      <c r="O11" s="38">
        <f t="shared" si="1"/>
        <v>0</v>
      </c>
      <c r="P11" s="38">
        <f t="shared" si="1"/>
        <v>0</v>
      </c>
      <c r="Q11" s="38">
        <f t="shared" si="1"/>
        <v>0</v>
      </c>
      <c r="R11" s="38">
        <f>+Q11+M11</f>
        <v>123968226</v>
      </c>
      <c r="S11" s="40">
        <f>+M11*100/R11</f>
        <v>100</v>
      </c>
      <c r="T11" s="40"/>
      <c r="U11" s="13"/>
      <c r="V11" s="67"/>
      <c r="W11" s="210"/>
    </row>
    <row r="12" spans="1:23" ht="15" customHeight="1">
      <c r="A12" s="13"/>
      <c r="B12" s="43" t="s">
        <v>172</v>
      </c>
      <c r="C12" s="34" t="s">
        <v>172</v>
      </c>
      <c r="D12" s="34" t="s">
        <v>172</v>
      </c>
      <c r="E12" s="34" t="s">
        <v>172</v>
      </c>
      <c r="F12" s="34" t="s">
        <v>172</v>
      </c>
      <c r="G12" s="34" t="s">
        <v>172</v>
      </c>
      <c r="H12" s="35" t="s">
        <v>207</v>
      </c>
      <c r="I12" s="45">
        <f t="shared" si="1"/>
        <v>89210243</v>
      </c>
      <c r="J12" s="38">
        <f t="shared" si="1"/>
        <v>15572924</v>
      </c>
      <c r="K12" s="38">
        <f t="shared" si="1"/>
        <v>283720</v>
      </c>
      <c r="L12" s="45">
        <f t="shared" si="1"/>
        <v>8433745</v>
      </c>
      <c r="M12" s="38">
        <f>SUM(I12:L12)</f>
        <v>113500632</v>
      </c>
      <c r="N12" s="38">
        <f t="shared" si="1"/>
        <v>0</v>
      </c>
      <c r="O12" s="38">
        <f t="shared" si="1"/>
        <v>0</v>
      </c>
      <c r="P12" s="38">
        <f t="shared" si="1"/>
        <v>277001</v>
      </c>
      <c r="Q12" s="38">
        <f t="shared" si="1"/>
        <v>277001</v>
      </c>
      <c r="R12" s="38">
        <f>+Q12+M12</f>
        <v>113777633</v>
      </c>
      <c r="S12" s="40">
        <f>+M12*100/R12</f>
        <v>99.756541780052672</v>
      </c>
      <c r="T12" s="40"/>
      <c r="U12" s="13"/>
      <c r="V12" s="67"/>
      <c r="W12" s="210"/>
    </row>
    <row r="13" spans="1:23" ht="15" customHeight="1">
      <c r="A13" s="13"/>
      <c r="B13" s="43" t="s">
        <v>172</v>
      </c>
      <c r="C13" s="34" t="s">
        <v>172</v>
      </c>
      <c r="D13" s="34" t="s">
        <v>172</v>
      </c>
      <c r="E13" s="34" t="s">
        <v>172</v>
      </c>
      <c r="F13" s="34" t="s">
        <v>172</v>
      </c>
      <c r="G13" s="34" t="s">
        <v>172</v>
      </c>
      <c r="H13" s="35" t="s">
        <v>208</v>
      </c>
      <c r="I13" s="38">
        <f>+I21+I69</f>
        <v>81405381</v>
      </c>
      <c r="J13" s="38">
        <f>+J21+J69</f>
        <v>15088592</v>
      </c>
      <c r="K13" s="38">
        <f t="shared" si="1"/>
        <v>283720</v>
      </c>
      <c r="L13" s="45">
        <f t="shared" si="1"/>
        <v>8433745</v>
      </c>
      <c r="M13" s="38">
        <f>SUM(I13:L13)</f>
        <v>105211438</v>
      </c>
      <c r="N13" s="38">
        <f t="shared" si="1"/>
        <v>0</v>
      </c>
      <c r="O13" s="38">
        <f t="shared" si="1"/>
        <v>0</v>
      </c>
      <c r="P13" s="38">
        <f t="shared" si="1"/>
        <v>277001</v>
      </c>
      <c r="Q13" s="38">
        <f t="shared" si="1"/>
        <v>277001</v>
      </c>
      <c r="R13" s="38">
        <f>+Q13+M13</f>
        <v>105488439</v>
      </c>
      <c r="S13" s="40">
        <f>+M13*100/R13</f>
        <v>99.737411035156185</v>
      </c>
      <c r="T13" s="40"/>
      <c r="U13" s="13"/>
      <c r="V13" s="67"/>
      <c r="W13" s="210"/>
    </row>
    <row r="14" spans="1:23" ht="15" customHeight="1">
      <c r="A14" s="13"/>
      <c r="B14" s="43" t="s">
        <v>172</v>
      </c>
      <c r="C14" s="34" t="s">
        <v>172</v>
      </c>
      <c r="D14" s="34" t="s">
        <v>172</v>
      </c>
      <c r="E14" s="34" t="s">
        <v>172</v>
      </c>
      <c r="F14" s="34" t="s">
        <v>172</v>
      </c>
      <c r="G14" s="34" t="s">
        <v>172</v>
      </c>
      <c r="H14" s="35" t="s">
        <v>209</v>
      </c>
      <c r="I14" s="41">
        <f>+I13/I10*100</f>
        <v>83.242244319429815</v>
      </c>
      <c r="J14" s="41">
        <f t="shared" ref="J14:R14" si="2">+J13/J10*100</f>
        <v>58.715331859748396</v>
      </c>
      <c r="K14" s="41">
        <f t="shared" si="2"/>
        <v>66.757647058823537</v>
      </c>
      <c r="L14" s="41">
        <f t="shared" si="2"/>
        <v>16218.740384615385</v>
      </c>
      <c r="M14" s="41">
        <f t="shared" si="2"/>
        <v>84.86968104230192</v>
      </c>
      <c r="N14" s="41">
        <v>0</v>
      </c>
      <c r="O14" s="41">
        <v>0</v>
      </c>
      <c r="P14" s="41">
        <v>0</v>
      </c>
      <c r="Q14" s="41">
        <v>0</v>
      </c>
      <c r="R14" s="41">
        <f t="shared" si="2"/>
        <v>85.093126201547804</v>
      </c>
      <c r="S14" s="40"/>
      <c r="T14" s="40"/>
      <c r="U14" s="13"/>
    </row>
    <row r="15" spans="1:23" ht="15" customHeight="1">
      <c r="A15" s="13"/>
      <c r="B15" s="43" t="s">
        <v>172</v>
      </c>
      <c r="C15" s="34" t="s">
        <v>172</v>
      </c>
      <c r="D15" s="34" t="s">
        <v>172</v>
      </c>
      <c r="E15" s="34" t="s">
        <v>172</v>
      </c>
      <c r="F15" s="34" t="s">
        <v>172</v>
      </c>
      <c r="G15" s="34" t="s">
        <v>172</v>
      </c>
      <c r="H15" s="35" t="s">
        <v>210</v>
      </c>
      <c r="I15" s="41">
        <f>+I13/I11*100</f>
        <v>83.242244319429815</v>
      </c>
      <c r="J15" s="41">
        <f t="shared" ref="J15:R15" si="3">+J13/J11*100</f>
        <v>58.715331859748396</v>
      </c>
      <c r="K15" s="41">
        <f t="shared" si="3"/>
        <v>66.757647058823537</v>
      </c>
      <c r="L15" s="41">
        <f t="shared" si="3"/>
        <v>16218.740384615385</v>
      </c>
      <c r="M15" s="41">
        <f t="shared" si="3"/>
        <v>84.86968104230192</v>
      </c>
      <c r="N15" s="41">
        <v>0</v>
      </c>
      <c r="O15" s="41">
        <v>0</v>
      </c>
      <c r="P15" s="41">
        <v>0</v>
      </c>
      <c r="Q15" s="41">
        <v>0</v>
      </c>
      <c r="R15" s="41">
        <f t="shared" si="3"/>
        <v>85.093126201547804</v>
      </c>
      <c r="S15" s="40"/>
      <c r="T15" s="40"/>
      <c r="U15" s="13"/>
    </row>
    <row r="16" spans="1:23" ht="15" customHeight="1">
      <c r="A16" s="13"/>
      <c r="B16" s="43" t="s">
        <v>172</v>
      </c>
      <c r="C16" s="34" t="s">
        <v>172</v>
      </c>
      <c r="D16" s="34" t="s">
        <v>172</v>
      </c>
      <c r="E16" s="34" t="s">
        <v>172</v>
      </c>
      <c r="F16" s="34" t="s">
        <v>172</v>
      </c>
      <c r="G16" s="34" t="s">
        <v>172</v>
      </c>
      <c r="H16" s="13"/>
      <c r="I16" s="41"/>
      <c r="J16" s="40"/>
      <c r="K16" s="40"/>
      <c r="L16" s="42"/>
      <c r="M16" s="40"/>
      <c r="N16" s="40"/>
      <c r="O16" s="37"/>
      <c r="P16" s="37"/>
      <c r="Q16" s="40"/>
      <c r="R16" s="40"/>
      <c r="S16" s="40"/>
      <c r="T16" s="40"/>
      <c r="U16" s="13"/>
    </row>
    <row r="17" spans="1:22" ht="18" customHeight="1">
      <c r="A17" s="13"/>
      <c r="B17" s="43" t="s">
        <v>180</v>
      </c>
      <c r="C17" s="34" t="s">
        <v>172</v>
      </c>
      <c r="D17" s="34" t="s">
        <v>172</v>
      </c>
      <c r="E17" s="34" t="s">
        <v>172</v>
      </c>
      <c r="F17" s="34" t="s">
        <v>172</v>
      </c>
      <c r="G17" s="34" t="s">
        <v>172</v>
      </c>
      <c r="H17" s="35" t="s">
        <v>211</v>
      </c>
      <c r="I17" s="36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40"/>
      <c r="T17" s="40"/>
      <c r="U17" s="13"/>
    </row>
    <row r="18" spans="1:22" ht="15" customHeight="1">
      <c r="A18" s="13"/>
      <c r="B18" s="43" t="s">
        <v>180</v>
      </c>
      <c r="C18" s="34" t="s">
        <v>172</v>
      </c>
      <c r="D18" s="34" t="s">
        <v>172</v>
      </c>
      <c r="E18" s="34" t="s">
        <v>172</v>
      </c>
      <c r="F18" s="34" t="s">
        <v>172</v>
      </c>
      <c r="G18" s="34" t="s">
        <v>172</v>
      </c>
      <c r="H18" s="35" t="s">
        <v>212</v>
      </c>
      <c r="I18" s="38">
        <f>+I26</f>
        <v>384666</v>
      </c>
      <c r="J18" s="38">
        <f t="shared" ref="J18:R18" si="4">+J26</f>
        <v>58285</v>
      </c>
      <c r="K18" s="38">
        <f t="shared" si="4"/>
        <v>0</v>
      </c>
      <c r="L18" s="38">
        <f t="shared" si="4"/>
        <v>0</v>
      </c>
      <c r="M18" s="38">
        <f t="shared" si="4"/>
        <v>442951</v>
      </c>
      <c r="N18" s="38">
        <f t="shared" si="4"/>
        <v>0</v>
      </c>
      <c r="O18" s="38">
        <f t="shared" si="4"/>
        <v>0</v>
      </c>
      <c r="P18" s="38">
        <f t="shared" si="4"/>
        <v>0</v>
      </c>
      <c r="Q18" s="38">
        <f t="shared" si="4"/>
        <v>0</v>
      </c>
      <c r="R18" s="38">
        <f t="shared" si="4"/>
        <v>442951</v>
      </c>
      <c r="S18" s="40">
        <v>100</v>
      </c>
      <c r="T18" s="37">
        <v>0</v>
      </c>
      <c r="U18" s="13"/>
    </row>
    <row r="19" spans="1:22" ht="15" customHeight="1">
      <c r="A19" s="13"/>
      <c r="B19" s="43" t="s">
        <v>180</v>
      </c>
      <c r="C19" s="34" t="s">
        <v>172</v>
      </c>
      <c r="D19" s="34" t="s">
        <v>172</v>
      </c>
      <c r="E19" s="34" t="s">
        <v>172</v>
      </c>
      <c r="F19" s="34" t="s">
        <v>172</v>
      </c>
      <c r="G19" s="34" t="s">
        <v>172</v>
      </c>
      <c r="H19" s="35" t="s">
        <v>90</v>
      </c>
      <c r="I19" s="38">
        <f t="shared" ref="I19:R23" si="5">+I27</f>
        <v>384666</v>
      </c>
      <c r="J19" s="38">
        <f t="shared" si="5"/>
        <v>58285</v>
      </c>
      <c r="K19" s="38">
        <f t="shared" si="5"/>
        <v>0</v>
      </c>
      <c r="L19" s="38">
        <f t="shared" si="5"/>
        <v>0</v>
      </c>
      <c r="M19" s="38">
        <f t="shared" si="5"/>
        <v>442951</v>
      </c>
      <c r="N19" s="38">
        <f t="shared" si="5"/>
        <v>0</v>
      </c>
      <c r="O19" s="38">
        <f t="shared" si="5"/>
        <v>0</v>
      </c>
      <c r="P19" s="38">
        <f t="shared" si="5"/>
        <v>0</v>
      </c>
      <c r="Q19" s="38">
        <f t="shared" si="5"/>
        <v>0</v>
      </c>
      <c r="R19" s="38">
        <f t="shared" si="5"/>
        <v>442951</v>
      </c>
      <c r="S19" s="40">
        <v>100</v>
      </c>
      <c r="T19" s="37">
        <v>0</v>
      </c>
      <c r="U19" s="13"/>
    </row>
    <row r="20" spans="1:22" ht="15" customHeight="1">
      <c r="A20" s="13"/>
      <c r="B20" s="43" t="s">
        <v>180</v>
      </c>
      <c r="C20" s="34" t="s">
        <v>172</v>
      </c>
      <c r="D20" s="34" t="s">
        <v>172</v>
      </c>
      <c r="E20" s="34" t="s">
        <v>172</v>
      </c>
      <c r="F20" s="34" t="s">
        <v>172</v>
      </c>
      <c r="G20" s="34" t="s">
        <v>172</v>
      </c>
      <c r="H20" s="35" t="s">
        <v>91</v>
      </c>
      <c r="I20" s="38">
        <f t="shared" si="5"/>
        <v>571518</v>
      </c>
      <c r="J20" s="38">
        <f t="shared" si="5"/>
        <v>3665</v>
      </c>
      <c r="K20" s="38">
        <f t="shared" si="5"/>
        <v>0</v>
      </c>
      <c r="L20" s="38">
        <f t="shared" si="5"/>
        <v>0</v>
      </c>
      <c r="M20" s="38">
        <f t="shared" si="5"/>
        <v>575183</v>
      </c>
      <c r="N20" s="38">
        <f t="shared" si="5"/>
        <v>0</v>
      </c>
      <c r="O20" s="38">
        <f t="shared" si="5"/>
        <v>0</v>
      </c>
      <c r="P20" s="38">
        <f t="shared" si="5"/>
        <v>0</v>
      </c>
      <c r="Q20" s="38">
        <f t="shared" si="5"/>
        <v>0</v>
      </c>
      <c r="R20" s="38">
        <f t="shared" si="5"/>
        <v>575183</v>
      </c>
      <c r="S20" s="40">
        <v>100</v>
      </c>
      <c r="T20" s="37">
        <v>0</v>
      </c>
      <c r="U20" s="13"/>
    </row>
    <row r="21" spans="1:22" ht="15" customHeight="1">
      <c r="A21" s="13"/>
      <c r="B21" s="43" t="s">
        <v>180</v>
      </c>
      <c r="C21" s="34" t="s">
        <v>172</v>
      </c>
      <c r="D21" s="34" t="s">
        <v>172</v>
      </c>
      <c r="E21" s="34" t="s">
        <v>172</v>
      </c>
      <c r="F21" s="34" t="s">
        <v>172</v>
      </c>
      <c r="G21" s="34" t="s">
        <v>172</v>
      </c>
      <c r="H21" s="35" t="s">
        <v>213</v>
      </c>
      <c r="I21" s="38">
        <f t="shared" si="5"/>
        <v>529854</v>
      </c>
      <c r="J21" s="38">
        <f t="shared" si="5"/>
        <v>3665</v>
      </c>
      <c r="K21" s="38">
        <f t="shared" si="5"/>
        <v>0</v>
      </c>
      <c r="L21" s="38">
        <f t="shared" si="5"/>
        <v>0</v>
      </c>
      <c r="M21" s="38">
        <f t="shared" si="5"/>
        <v>533519</v>
      </c>
      <c r="N21" s="38">
        <f t="shared" si="5"/>
        <v>0</v>
      </c>
      <c r="O21" s="38">
        <f t="shared" si="5"/>
        <v>0</v>
      </c>
      <c r="P21" s="38">
        <f t="shared" si="5"/>
        <v>0</v>
      </c>
      <c r="Q21" s="38">
        <f t="shared" si="5"/>
        <v>0</v>
      </c>
      <c r="R21" s="38">
        <f t="shared" si="5"/>
        <v>533519</v>
      </c>
      <c r="S21" s="40">
        <v>100</v>
      </c>
      <c r="T21" s="37">
        <v>0</v>
      </c>
      <c r="U21" s="13"/>
    </row>
    <row r="22" spans="1:22" ht="15" customHeight="1">
      <c r="A22" s="13"/>
      <c r="B22" s="43" t="s">
        <v>180</v>
      </c>
      <c r="C22" s="34" t="s">
        <v>172</v>
      </c>
      <c r="D22" s="34" t="s">
        <v>172</v>
      </c>
      <c r="E22" s="34" t="s">
        <v>172</v>
      </c>
      <c r="F22" s="34" t="s">
        <v>172</v>
      </c>
      <c r="G22" s="34" t="s">
        <v>172</v>
      </c>
      <c r="H22" s="35" t="s">
        <v>209</v>
      </c>
      <c r="I22" s="41">
        <f t="shared" si="5"/>
        <v>137.74391290106223</v>
      </c>
      <c r="J22" s="41">
        <f t="shared" si="5"/>
        <v>6.2880672557261734</v>
      </c>
      <c r="K22" s="41">
        <f t="shared" si="5"/>
        <v>0</v>
      </c>
      <c r="L22" s="41">
        <f t="shared" si="5"/>
        <v>0</v>
      </c>
      <c r="M22" s="41">
        <f t="shared" si="5"/>
        <v>120.44650536966843</v>
      </c>
      <c r="N22" s="41">
        <f t="shared" si="5"/>
        <v>0</v>
      </c>
      <c r="O22" s="41">
        <f t="shared" si="5"/>
        <v>0</v>
      </c>
      <c r="P22" s="41">
        <f t="shared" si="5"/>
        <v>0</v>
      </c>
      <c r="Q22" s="41">
        <f t="shared" si="5"/>
        <v>0</v>
      </c>
      <c r="R22" s="41">
        <f t="shared" si="5"/>
        <v>120.44650536966843</v>
      </c>
      <c r="S22" s="40"/>
      <c r="T22" s="37"/>
      <c r="U22" s="13"/>
      <c r="V22" s="19"/>
    </row>
    <row r="23" spans="1:22" ht="15" customHeight="1">
      <c r="A23" s="13"/>
      <c r="B23" s="43" t="s">
        <v>180</v>
      </c>
      <c r="C23" s="34" t="s">
        <v>172</v>
      </c>
      <c r="D23" s="34" t="s">
        <v>172</v>
      </c>
      <c r="E23" s="34" t="s">
        <v>172</v>
      </c>
      <c r="F23" s="34" t="s">
        <v>172</v>
      </c>
      <c r="G23" s="34" t="s">
        <v>172</v>
      </c>
      <c r="H23" s="35" t="s">
        <v>210</v>
      </c>
      <c r="I23" s="41">
        <f t="shared" si="5"/>
        <v>137.74391290106223</v>
      </c>
      <c r="J23" s="41">
        <f t="shared" si="5"/>
        <v>6.2880672557261734</v>
      </c>
      <c r="K23" s="41">
        <f t="shared" si="5"/>
        <v>0</v>
      </c>
      <c r="L23" s="41">
        <f t="shared" si="5"/>
        <v>0</v>
      </c>
      <c r="M23" s="41">
        <f t="shared" si="5"/>
        <v>120.44650536966843</v>
      </c>
      <c r="N23" s="41">
        <f t="shared" si="5"/>
        <v>0</v>
      </c>
      <c r="O23" s="41">
        <f t="shared" si="5"/>
        <v>0</v>
      </c>
      <c r="P23" s="41">
        <f t="shared" si="5"/>
        <v>0</v>
      </c>
      <c r="Q23" s="41">
        <f t="shared" si="5"/>
        <v>0</v>
      </c>
      <c r="R23" s="41">
        <f t="shared" si="5"/>
        <v>120.44650536966843</v>
      </c>
      <c r="S23" s="40"/>
      <c r="T23" s="37"/>
      <c r="U23" s="13"/>
      <c r="V23" s="19"/>
    </row>
    <row r="24" spans="1:22" ht="15" customHeight="1">
      <c r="A24" s="13"/>
      <c r="B24" s="43" t="s">
        <v>172</v>
      </c>
      <c r="C24" s="34" t="s">
        <v>172</v>
      </c>
      <c r="D24" s="34" t="s">
        <v>172</v>
      </c>
      <c r="E24" s="34" t="s">
        <v>172</v>
      </c>
      <c r="F24" s="34" t="s">
        <v>172</v>
      </c>
      <c r="G24" s="34" t="s">
        <v>172</v>
      </c>
      <c r="H24" s="13"/>
      <c r="I24" s="41"/>
      <c r="J24" s="40"/>
      <c r="K24" s="37"/>
      <c r="L24" s="37"/>
      <c r="M24" s="40"/>
      <c r="N24" s="37"/>
      <c r="O24" s="37"/>
      <c r="P24" s="37"/>
      <c r="Q24" s="37"/>
      <c r="R24" s="40"/>
      <c r="S24" s="40"/>
      <c r="T24" s="37"/>
      <c r="U24" s="13"/>
      <c r="V24" s="19"/>
    </row>
    <row r="25" spans="1:22" ht="18" customHeight="1">
      <c r="A25" s="13"/>
      <c r="B25" s="43" t="s">
        <v>180</v>
      </c>
      <c r="C25" s="34" t="s">
        <v>191</v>
      </c>
      <c r="D25" s="34" t="s">
        <v>172</v>
      </c>
      <c r="E25" s="34" t="s">
        <v>172</v>
      </c>
      <c r="F25" s="34" t="s">
        <v>172</v>
      </c>
      <c r="G25" s="34" t="s">
        <v>172</v>
      </c>
      <c r="H25" s="35" t="s">
        <v>214</v>
      </c>
      <c r="I25" s="36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40"/>
      <c r="T25" s="37"/>
      <c r="U25" s="13"/>
    </row>
    <row r="26" spans="1:22" ht="15" customHeight="1">
      <c r="A26" s="13"/>
      <c r="B26" s="43" t="s">
        <v>180</v>
      </c>
      <c r="C26" s="34" t="s">
        <v>191</v>
      </c>
      <c r="D26" s="34" t="s">
        <v>172</v>
      </c>
      <c r="E26" s="34" t="s">
        <v>172</v>
      </c>
      <c r="F26" s="34" t="s">
        <v>172</v>
      </c>
      <c r="G26" s="34" t="s">
        <v>172</v>
      </c>
      <c r="H26" s="35" t="s">
        <v>212</v>
      </c>
      <c r="I26" s="38">
        <f>+I34</f>
        <v>384666</v>
      </c>
      <c r="J26" s="38">
        <f t="shared" ref="J26:R26" si="6">+J34</f>
        <v>58285</v>
      </c>
      <c r="K26" s="38">
        <f t="shared" si="6"/>
        <v>0</v>
      </c>
      <c r="L26" s="38">
        <f t="shared" si="6"/>
        <v>0</v>
      </c>
      <c r="M26" s="38">
        <f t="shared" si="6"/>
        <v>442951</v>
      </c>
      <c r="N26" s="38">
        <f t="shared" si="6"/>
        <v>0</v>
      </c>
      <c r="O26" s="38">
        <f t="shared" si="6"/>
        <v>0</v>
      </c>
      <c r="P26" s="38">
        <f t="shared" si="6"/>
        <v>0</v>
      </c>
      <c r="Q26" s="38">
        <f t="shared" si="6"/>
        <v>0</v>
      </c>
      <c r="R26" s="38">
        <f t="shared" si="6"/>
        <v>442951</v>
      </c>
      <c r="S26" s="40">
        <v>100</v>
      </c>
      <c r="T26" s="37">
        <v>0</v>
      </c>
      <c r="U26" s="13"/>
    </row>
    <row r="27" spans="1:22" ht="15" customHeight="1">
      <c r="A27" s="13"/>
      <c r="B27" s="43" t="s">
        <v>180</v>
      </c>
      <c r="C27" s="34" t="s">
        <v>191</v>
      </c>
      <c r="D27" s="34" t="s">
        <v>172</v>
      </c>
      <c r="E27" s="34" t="s">
        <v>172</v>
      </c>
      <c r="F27" s="34" t="s">
        <v>172</v>
      </c>
      <c r="G27" s="34" t="s">
        <v>172</v>
      </c>
      <c r="H27" s="35" t="s">
        <v>90</v>
      </c>
      <c r="I27" s="38">
        <f t="shared" ref="I27:R31" si="7">+I35</f>
        <v>384666</v>
      </c>
      <c r="J27" s="38">
        <f t="shared" si="7"/>
        <v>58285</v>
      </c>
      <c r="K27" s="38">
        <f t="shared" si="7"/>
        <v>0</v>
      </c>
      <c r="L27" s="38">
        <f t="shared" si="7"/>
        <v>0</v>
      </c>
      <c r="M27" s="38">
        <f t="shared" si="7"/>
        <v>442951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442951</v>
      </c>
      <c r="S27" s="40">
        <v>100</v>
      </c>
      <c r="T27" s="37">
        <v>0</v>
      </c>
      <c r="U27" s="13"/>
    </row>
    <row r="28" spans="1:22" ht="15" customHeight="1">
      <c r="A28" s="13"/>
      <c r="B28" s="43" t="s">
        <v>180</v>
      </c>
      <c r="C28" s="34" t="s">
        <v>191</v>
      </c>
      <c r="D28" s="34" t="s">
        <v>172</v>
      </c>
      <c r="E28" s="34" t="s">
        <v>172</v>
      </c>
      <c r="F28" s="34" t="s">
        <v>172</v>
      </c>
      <c r="G28" s="34" t="s">
        <v>172</v>
      </c>
      <c r="H28" s="35" t="s">
        <v>91</v>
      </c>
      <c r="I28" s="38">
        <f t="shared" si="7"/>
        <v>571518</v>
      </c>
      <c r="J28" s="38">
        <f t="shared" si="7"/>
        <v>3665</v>
      </c>
      <c r="K28" s="38">
        <f t="shared" si="7"/>
        <v>0</v>
      </c>
      <c r="L28" s="38">
        <f t="shared" si="7"/>
        <v>0</v>
      </c>
      <c r="M28" s="38">
        <f t="shared" si="7"/>
        <v>575183</v>
      </c>
      <c r="N28" s="38">
        <f t="shared" si="7"/>
        <v>0</v>
      </c>
      <c r="O28" s="38">
        <f t="shared" si="7"/>
        <v>0</v>
      </c>
      <c r="P28" s="38">
        <f t="shared" si="7"/>
        <v>0</v>
      </c>
      <c r="Q28" s="38">
        <f t="shared" si="7"/>
        <v>0</v>
      </c>
      <c r="R28" s="38">
        <f t="shared" si="7"/>
        <v>575183</v>
      </c>
      <c r="S28" s="40">
        <v>100</v>
      </c>
      <c r="T28" s="37">
        <v>0</v>
      </c>
      <c r="U28" s="13"/>
    </row>
    <row r="29" spans="1:22" ht="15" customHeight="1">
      <c r="A29" s="13"/>
      <c r="B29" s="43" t="s">
        <v>180</v>
      </c>
      <c r="C29" s="34" t="s">
        <v>191</v>
      </c>
      <c r="D29" s="34" t="s">
        <v>172</v>
      </c>
      <c r="E29" s="34" t="s">
        <v>172</v>
      </c>
      <c r="F29" s="34" t="s">
        <v>172</v>
      </c>
      <c r="G29" s="34" t="s">
        <v>172</v>
      </c>
      <c r="H29" s="35" t="s">
        <v>213</v>
      </c>
      <c r="I29" s="38">
        <f t="shared" si="7"/>
        <v>529854</v>
      </c>
      <c r="J29" s="38">
        <f t="shared" si="7"/>
        <v>3665</v>
      </c>
      <c r="K29" s="38">
        <f t="shared" si="7"/>
        <v>0</v>
      </c>
      <c r="L29" s="38">
        <f t="shared" si="7"/>
        <v>0</v>
      </c>
      <c r="M29" s="38">
        <f t="shared" si="7"/>
        <v>533519</v>
      </c>
      <c r="N29" s="38">
        <f t="shared" si="7"/>
        <v>0</v>
      </c>
      <c r="O29" s="38">
        <f t="shared" si="7"/>
        <v>0</v>
      </c>
      <c r="P29" s="38">
        <f t="shared" si="7"/>
        <v>0</v>
      </c>
      <c r="Q29" s="38">
        <f t="shared" si="7"/>
        <v>0</v>
      </c>
      <c r="R29" s="38">
        <f t="shared" si="7"/>
        <v>533519</v>
      </c>
      <c r="S29" s="40">
        <v>100</v>
      </c>
      <c r="T29" s="37">
        <v>0</v>
      </c>
      <c r="U29" s="13"/>
    </row>
    <row r="30" spans="1:22" ht="15" customHeight="1">
      <c r="A30" s="13"/>
      <c r="B30" s="43" t="s">
        <v>180</v>
      </c>
      <c r="C30" s="34" t="s">
        <v>191</v>
      </c>
      <c r="D30" s="34" t="s">
        <v>172</v>
      </c>
      <c r="E30" s="34" t="s">
        <v>172</v>
      </c>
      <c r="F30" s="34" t="s">
        <v>172</v>
      </c>
      <c r="G30" s="34" t="s">
        <v>172</v>
      </c>
      <c r="H30" s="35" t="s">
        <v>209</v>
      </c>
      <c r="I30" s="41">
        <f t="shared" si="7"/>
        <v>137.74391290106223</v>
      </c>
      <c r="J30" s="41">
        <f t="shared" si="7"/>
        <v>6.2880672557261734</v>
      </c>
      <c r="K30" s="41">
        <f t="shared" si="7"/>
        <v>0</v>
      </c>
      <c r="L30" s="41">
        <f t="shared" si="7"/>
        <v>0</v>
      </c>
      <c r="M30" s="41">
        <f t="shared" si="7"/>
        <v>120.44650536966843</v>
      </c>
      <c r="N30" s="41">
        <f t="shared" si="7"/>
        <v>0</v>
      </c>
      <c r="O30" s="41">
        <f t="shared" si="7"/>
        <v>0</v>
      </c>
      <c r="P30" s="41">
        <f t="shared" si="7"/>
        <v>0</v>
      </c>
      <c r="Q30" s="41">
        <f t="shared" si="7"/>
        <v>0</v>
      </c>
      <c r="R30" s="41">
        <f t="shared" si="7"/>
        <v>120.44650536966843</v>
      </c>
      <c r="S30" s="40"/>
      <c r="T30" s="37"/>
      <c r="U30" s="13"/>
    </row>
    <row r="31" spans="1:22" ht="15" customHeight="1">
      <c r="A31" s="13"/>
      <c r="B31" s="43" t="s">
        <v>180</v>
      </c>
      <c r="C31" s="34" t="s">
        <v>191</v>
      </c>
      <c r="D31" s="34" t="s">
        <v>172</v>
      </c>
      <c r="E31" s="34" t="s">
        <v>172</v>
      </c>
      <c r="F31" s="34" t="s">
        <v>172</v>
      </c>
      <c r="G31" s="34" t="s">
        <v>172</v>
      </c>
      <c r="H31" s="35" t="s">
        <v>210</v>
      </c>
      <c r="I31" s="41">
        <f t="shared" si="7"/>
        <v>137.74391290106223</v>
      </c>
      <c r="J31" s="41">
        <f t="shared" si="7"/>
        <v>6.2880672557261734</v>
      </c>
      <c r="K31" s="41">
        <f t="shared" si="7"/>
        <v>0</v>
      </c>
      <c r="L31" s="41">
        <f t="shared" si="7"/>
        <v>0</v>
      </c>
      <c r="M31" s="41">
        <f t="shared" si="7"/>
        <v>120.44650536966843</v>
      </c>
      <c r="N31" s="41">
        <f t="shared" si="7"/>
        <v>0</v>
      </c>
      <c r="O31" s="41">
        <f t="shared" si="7"/>
        <v>0</v>
      </c>
      <c r="P31" s="41">
        <f t="shared" si="7"/>
        <v>0</v>
      </c>
      <c r="Q31" s="41">
        <f t="shared" si="7"/>
        <v>0</v>
      </c>
      <c r="R31" s="41">
        <f t="shared" si="7"/>
        <v>120.44650536966843</v>
      </c>
      <c r="S31" s="40"/>
      <c r="T31" s="37"/>
      <c r="U31" s="13"/>
    </row>
    <row r="32" spans="1:22" ht="15" customHeight="1">
      <c r="A32" s="13"/>
      <c r="B32" s="43" t="s">
        <v>172</v>
      </c>
      <c r="C32" s="34" t="s">
        <v>172</v>
      </c>
      <c r="D32" s="34" t="s">
        <v>172</v>
      </c>
      <c r="E32" s="34" t="s">
        <v>172</v>
      </c>
      <c r="F32" s="34" t="s">
        <v>172</v>
      </c>
      <c r="G32" s="34" t="s">
        <v>172</v>
      </c>
      <c r="H32" s="13"/>
      <c r="I32" s="41"/>
      <c r="J32" s="40"/>
      <c r="K32" s="37"/>
      <c r="L32" s="37"/>
      <c r="M32" s="40"/>
      <c r="N32" s="37"/>
      <c r="O32" s="37"/>
      <c r="P32" s="37"/>
      <c r="Q32" s="37"/>
      <c r="R32" s="40"/>
      <c r="S32" s="40"/>
      <c r="T32" s="37"/>
      <c r="U32" s="13"/>
    </row>
    <row r="33" spans="1:21" ht="18" customHeight="1">
      <c r="A33" s="13"/>
      <c r="B33" s="43" t="s">
        <v>180</v>
      </c>
      <c r="C33" s="34" t="s">
        <v>191</v>
      </c>
      <c r="D33" s="34" t="s">
        <v>215</v>
      </c>
      <c r="E33" s="34" t="s">
        <v>172</v>
      </c>
      <c r="F33" s="34" t="s">
        <v>172</v>
      </c>
      <c r="G33" s="34" t="s">
        <v>172</v>
      </c>
      <c r="H33" s="35" t="s">
        <v>216</v>
      </c>
      <c r="I33" s="36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40"/>
      <c r="T33" s="37"/>
      <c r="U33" s="13"/>
    </row>
    <row r="34" spans="1:21" ht="15" customHeight="1">
      <c r="A34" s="13"/>
      <c r="B34" s="43" t="s">
        <v>180</v>
      </c>
      <c r="C34" s="34" t="s">
        <v>191</v>
      </c>
      <c r="D34" s="34" t="s">
        <v>215</v>
      </c>
      <c r="E34" s="34" t="s">
        <v>172</v>
      </c>
      <c r="F34" s="34" t="s">
        <v>172</v>
      </c>
      <c r="G34" s="34" t="s">
        <v>172</v>
      </c>
      <c r="H34" s="35" t="s">
        <v>212</v>
      </c>
      <c r="I34" s="38">
        <f>+I42</f>
        <v>384666</v>
      </c>
      <c r="J34" s="38">
        <f t="shared" ref="J34:R34" si="8">+J42</f>
        <v>58285</v>
      </c>
      <c r="K34" s="38">
        <f t="shared" si="8"/>
        <v>0</v>
      </c>
      <c r="L34" s="38">
        <f t="shared" si="8"/>
        <v>0</v>
      </c>
      <c r="M34" s="38">
        <f t="shared" si="8"/>
        <v>442951</v>
      </c>
      <c r="N34" s="38">
        <f t="shared" si="8"/>
        <v>0</v>
      </c>
      <c r="O34" s="38">
        <f t="shared" si="8"/>
        <v>0</v>
      </c>
      <c r="P34" s="38">
        <f t="shared" si="8"/>
        <v>0</v>
      </c>
      <c r="Q34" s="38">
        <f t="shared" si="8"/>
        <v>0</v>
      </c>
      <c r="R34" s="38">
        <f t="shared" si="8"/>
        <v>442951</v>
      </c>
      <c r="S34" s="40">
        <v>100</v>
      </c>
      <c r="T34" s="37">
        <v>0</v>
      </c>
      <c r="U34" s="13"/>
    </row>
    <row r="35" spans="1:21" ht="15" customHeight="1">
      <c r="A35" s="13"/>
      <c r="B35" s="43" t="s">
        <v>180</v>
      </c>
      <c r="C35" s="34" t="s">
        <v>191</v>
      </c>
      <c r="D35" s="34" t="s">
        <v>215</v>
      </c>
      <c r="E35" s="34" t="s">
        <v>172</v>
      </c>
      <c r="F35" s="34" t="s">
        <v>172</v>
      </c>
      <c r="G35" s="34" t="s">
        <v>172</v>
      </c>
      <c r="H35" s="35" t="s">
        <v>90</v>
      </c>
      <c r="I35" s="38">
        <f t="shared" ref="I35:R39" si="9">+I43</f>
        <v>384666</v>
      </c>
      <c r="J35" s="38">
        <f t="shared" si="9"/>
        <v>58285</v>
      </c>
      <c r="K35" s="38">
        <f t="shared" si="9"/>
        <v>0</v>
      </c>
      <c r="L35" s="38">
        <f t="shared" si="9"/>
        <v>0</v>
      </c>
      <c r="M35" s="38">
        <f t="shared" si="9"/>
        <v>442951</v>
      </c>
      <c r="N35" s="38">
        <f t="shared" si="9"/>
        <v>0</v>
      </c>
      <c r="O35" s="38">
        <f t="shared" si="9"/>
        <v>0</v>
      </c>
      <c r="P35" s="38">
        <f t="shared" si="9"/>
        <v>0</v>
      </c>
      <c r="Q35" s="38">
        <f t="shared" si="9"/>
        <v>0</v>
      </c>
      <c r="R35" s="38">
        <f t="shared" si="9"/>
        <v>442951</v>
      </c>
      <c r="S35" s="40">
        <v>100</v>
      </c>
      <c r="T35" s="37">
        <v>0</v>
      </c>
      <c r="U35" s="13"/>
    </row>
    <row r="36" spans="1:21" ht="15" customHeight="1">
      <c r="A36" s="13"/>
      <c r="B36" s="43" t="s">
        <v>180</v>
      </c>
      <c r="C36" s="34" t="s">
        <v>191</v>
      </c>
      <c r="D36" s="34" t="s">
        <v>215</v>
      </c>
      <c r="E36" s="34" t="s">
        <v>172</v>
      </c>
      <c r="F36" s="34" t="s">
        <v>172</v>
      </c>
      <c r="G36" s="34" t="s">
        <v>172</v>
      </c>
      <c r="H36" s="35" t="s">
        <v>91</v>
      </c>
      <c r="I36" s="38">
        <f t="shared" si="9"/>
        <v>571518</v>
      </c>
      <c r="J36" s="38">
        <f t="shared" si="9"/>
        <v>3665</v>
      </c>
      <c r="K36" s="38">
        <f t="shared" si="9"/>
        <v>0</v>
      </c>
      <c r="L36" s="38">
        <f t="shared" si="9"/>
        <v>0</v>
      </c>
      <c r="M36" s="38">
        <f t="shared" si="9"/>
        <v>575183</v>
      </c>
      <c r="N36" s="38">
        <f t="shared" si="9"/>
        <v>0</v>
      </c>
      <c r="O36" s="38">
        <f t="shared" si="9"/>
        <v>0</v>
      </c>
      <c r="P36" s="38">
        <f t="shared" si="9"/>
        <v>0</v>
      </c>
      <c r="Q36" s="38">
        <f t="shared" si="9"/>
        <v>0</v>
      </c>
      <c r="R36" s="38">
        <f t="shared" si="9"/>
        <v>575183</v>
      </c>
      <c r="S36" s="40">
        <v>100</v>
      </c>
      <c r="T36" s="37">
        <v>0</v>
      </c>
      <c r="U36" s="13"/>
    </row>
    <row r="37" spans="1:21" ht="15" customHeight="1">
      <c r="A37" s="13"/>
      <c r="B37" s="43" t="s">
        <v>180</v>
      </c>
      <c r="C37" s="34" t="s">
        <v>191</v>
      </c>
      <c r="D37" s="34" t="s">
        <v>215</v>
      </c>
      <c r="E37" s="34" t="s">
        <v>172</v>
      </c>
      <c r="F37" s="34" t="s">
        <v>172</v>
      </c>
      <c r="G37" s="34" t="s">
        <v>172</v>
      </c>
      <c r="H37" s="35" t="s">
        <v>213</v>
      </c>
      <c r="I37" s="38">
        <f t="shared" si="9"/>
        <v>529854</v>
      </c>
      <c r="J37" s="38">
        <f t="shared" si="9"/>
        <v>3665</v>
      </c>
      <c r="K37" s="38">
        <f t="shared" si="9"/>
        <v>0</v>
      </c>
      <c r="L37" s="38">
        <f t="shared" si="9"/>
        <v>0</v>
      </c>
      <c r="M37" s="38">
        <f t="shared" si="9"/>
        <v>533519</v>
      </c>
      <c r="N37" s="38">
        <f t="shared" si="9"/>
        <v>0</v>
      </c>
      <c r="O37" s="38">
        <f t="shared" si="9"/>
        <v>0</v>
      </c>
      <c r="P37" s="38">
        <f t="shared" si="9"/>
        <v>0</v>
      </c>
      <c r="Q37" s="38">
        <f t="shared" si="9"/>
        <v>0</v>
      </c>
      <c r="R37" s="38">
        <f t="shared" si="9"/>
        <v>533519</v>
      </c>
      <c r="S37" s="40">
        <v>100</v>
      </c>
      <c r="T37" s="37">
        <v>0</v>
      </c>
      <c r="U37" s="13"/>
    </row>
    <row r="38" spans="1:21" ht="15" customHeight="1">
      <c r="A38" s="13"/>
      <c r="B38" s="43" t="s">
        <v>180</v>
      </c>
      <c r="C38" s="34" t="s">
        <v>191</v>
      </c>
      <c r="D38" s="34" t="s">
        <v>215</v>
      </c>
      <c r="E38" s="34" t="s">
        <v>172</v>
      </c>
      <c r="F38" s="34" t="s">
        <v>172</v>
      </c>
      <c r="G38" s="34" t="s">
        <v>172</v>
      </c>
      <c r="H38" s="35" t="s">
        <v>209</v>
      </c>
      <c r="I38" s="41">
        <f t="shared" si="9"/>
        <v>137.74391290106223</v>
      </c>
      <c r="J38" s="41">
        <f t="shared" si="9"/>
        <v>6.2880672557261734</v>
      </c>
      <c r="K38" s="41">
        <f t="shared" si="9"/>
        <v>0</v>
      </c>
      <c r="L38" s="41">
        <f t="shared" si="9"/>
        <v>0</v>
      </c>
      <c r="M38" s="41">
        <f t="shared" si="9"/>
        <v>120.44650536966843</v>
      </c>
      <c r="N38" s="41">
        <f t="shared" si="9"/>
        <v>0</v>
      </c>
      <c r="O38" s="41">
        <f t="shared" si="9"/>
        <v>0</v>
      </c>
      <c r="P38" s="41">
        <f t="shared" si="9"/>
        <v>0</v>
      </c>
      <c r="Q38" s="41">
        <f t="shared" si="9"/>
        <v>0</v>
      </c>
      <c r="R38" s="41">
        <f t="shared" si="9"/>
        <v>120.44650536966843</v>
      </c>
      <c r="S38" s="40"/>
      <c r="T38" s="37"/>
      <c r="U38" s="13"/>
    </row>
    <row r="39" spans="1:21" ht="15" customHeight="1">
      <c r="A39" s="13"/>
      <c r="B39" s="43" t="s">
        <v>180</v>
      </c>
      <c r="C39" s="34" t="s">
        <v>191</v>
      </c>
      <c r="D39" s="34" t="s">
        <v>215</v>
      </c>
      <c r="E39" s="34" t="s">
        <v>172</v>
      </c>
      <c r="F39" s="34" t="s">
        <v>172</v>
      </c>
      <c r="G39" s="34" t="s">
        <v>172</v>
      </c>
      <c r="H39" s="35" t="s">
        <v>210</v>
      </c>
      <c r="I39" s="41">
        <f t="shared" si="9"/>
        <v>137.74391290106223</v>
      </c>
      <c r="J39" s="41">
        <f t="shared" si="9"/>
        <v>6.2880672557261734</v>
      </c>
      <c r="K39" s="41">
        <f t="shared" si="9"/>
        <v>0</v>
      </c>
      <c r="L39" s="41">
        <f t="shared" si="9"/>
        <v>0</v>
      </c>
      <c r="M39" s="41">
        <f t="shared" si="9"/>
        <v>120.44650536966843</v>
      </c>
      <c r="N39" s="41">
        <f t="shared" si="9"/>
        <v>0</v>
      </c>
      <c r="O39" s="41">
        <f t="shared" si="9"/>
        <v>0</v>
      </c>
      <c r="P39" s="41">
        <f t="shared" si="9"/>
        <v>0</v>
      </c>
      <c r="Q39" s="41">
        <f t="shared" si="9"/>
        <v>0</v>
      </c>
      <c r="R39" s="41">
        <f t="shared" si="9"/>
        <v>120.44650536966843</v>
      </c>
      <c r="S39" s="40"/>
      <c r="T39" s="37"/>
      <c r="U39" s="13"/>
    </row>
    <row r="40" spans="1:21" ht="15" customHeight="1">
      <c r="A40" s="13"/>
      <c r="B40" s="43" t="s">
        <v>172</v>
      </c>
      <c r="C40" s="34" t="s">
        <v>172</v>
      </c>
      <c r="D40" s="34" t="s">
        <v>172</v>
      </c>
      <c r="E40" s="34" t="s">
        <v>172</v>
      </c>
      <c r="F40" s="34" t="s">
        <v>172</v>
      </c>
      <c r="G40" s="34" t="s">
        <v>172</v>
      </c>
      <c r="H40" s="13"/>
      <c r="I40" s="41"/>
      <c r="J40" s="40"/>
      <c r="K40" s="37"/>
      <c r="L40" s="37"/>
      <c r="M40" s="40"/>
      <c r="N40" s="37"/>
      <c r="O40" s="37"/>
      <c r="P40" s="37"/>
      <c r="Q40" s="37"/>
      <c r="R40" s="40"/>
      <c r="S40" s="40"/>
      <c r="T40" s="37"/>
      <c r="U40" s="13"/>
    </row>
    <row r="41" spans="1:21" ht="18" customHeight="1">
      <c r="A41" s="13"/>
      <c r="B41" s="43" t="s">
        <v>180</v>
      </c>
      <c r="C41" s="34" t="s">
        <v>191</v>
      </c>
      <c r="D41" s="34" t="s">
        <v>215</v>
      </c>
      <c r="E41" s="34" t="s">
        <v>185</v>
      </c>
      <c r="F41" s="34" t="s">
        <v>172</v>
      </c>
      <c r="G41" s="34" t="s">
        <v>172</v>
      </c>
      <c r="H41" s="35" t="s">
        <v>217</v>
      </c>
      <c r="I41" s="36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40"/>
      <c r="T41" s="37"/>
      <c r="U41" s="13"/>
    </row>
    <row r="42" spans="1:21" ht="15" customHeight="1">
      <c r="A42" s="13"/>
      <c r="B42" s="43" t="s">
        <v>180</v>
      </c>
      <c r="C42" s="34" t="s">
        <v>191</v>
      </c>
      <c r="D42" s="34" t="s">
        <v>215</v>
      </c>
      <c r="E42" s="34" t="s">
        <v>185</v>
      </c>
      <c r="F42" s="34" t="s">
        <v>172</v>
      </c>
      <c r="G42" s="34" t="s">
        <v>172</v>
      </c>
      <c r="H42" s="35" t="s">
        <v>212</v>
      </c>
      <c r="I42" s="38">
        <f>+I50</f>
        <v>384666</v>
      </c>
      <c r="J42" s="38">
        <f t="shared" ref="J42:R42" si="10">+J50</f>
        <v>58285</v>
      </c>
      <c r="K42" s="38">
        <f t="shared" si="10"/>
        <v>0</v>
      </c>
      <c r="L42" s="38">
        <f t="shared" si="10"/>
        <v>0</v>
      </c>
      <c r="M42" s="38">
        <f t="shared" si="10"/>
        <v>442951</v>
      </c>
      <c r="N42" s="38">
        <f t="shared" si="10"/>
        <v>0</v>
      </c>
      <c r="O42" s="38">
        <f t="shared" si="10"/>
        <v>0</v>
      </c>
      <c r="P42" s="38">
        <f t="shared" si="10"/>
        <v>0</v>
      </c>
      <c r="Q42" s="38">
        <f t="shared" si="10"/>
        <v>0</v>
      </c>
      <c r="R42" s="38">
        <f t="shared" si="10"/>
        <v>442951</v>
      </c>
      <c r="S42" s="40">
        <v>100</v>
      </c>
      <c r="T42" s="37">
        <v>0</v>
      </c>
      <c r="U42" s="13"/>
    </row>
    <row r="43" spans="1:21" ht="15" customHeight="1">
      <c r="A43" s="13"/>
      <c r="B43" s="43" t="s">
        <v>180</v>
      </c>
      <c r="C43" s="34" t="s">
        <v>191</v>
      </c>
      <c r="D43" s="34" t="s">
        <v>215</v>
      </c>
      <c r="E43" s="34" t="s">
        <v>185</v>
      </c>
      <c r="F43" s="34" t="s">
        <v>172</v>
      </c>
      <c r="G43" s="34" t="s">
        <v>172</v>
      </c>
      <c r="H43" s="35" t="s">
        <v>90</v>
      </c>
      <c r="I43" s="38">
        <f t="shared" ref="I43:R47" si="11">+I51</f>
        <v>384666</v>
      </c>
      <c r="J43" s="38">
        <f t="shared" si="11"/>
        <v>58285</v>
      </c>
      <c r="K43" s="38">
        <f t="shared" si="11"/>
        <v>0</v>
      </c>
      <c r="L43" s="38">
        <f t="shared" si="11"/>
        <v>0</v>
      </c>
      <c r="M43" s="38">
        <f t="shared" si="11"/>
        <v>442951</v>
      </c>
      <c r="N43" s="38">
        <f t="shared" si="11"/>
        <v>0</v>
      </c>
      <c r="O43" s="38">
        <f t="shared" si="11"/>
        <v>0</v>
      </c>
      <c r="P43" s="38">
        <f t="shared" si="11"/>
        <v>0</v>
      </c>
      <c r="Q43" s="38">
        <f t="shared" si="11"/>
        <v>0</v>
      </c>
      <c r="R43" s="38">
        <f t="shared" si="11"/>
        <v>442951</v>
      </c>
      <c r="S43" s="40">
        <v>100</v>
      </c>
      <c r="T43" s="37">
        <v>0</v>
      </c>
      <c r="U43" s="13"/>
    </row>
    <row r="44" spans="1:21" ht="15" customHeight="1">
      <c r="A44" s="13"/>
      <c r="B44" s="43" t="s">
        <v>180</v>
      </c>
      <c r="C44" s="34" t="s">
        <v>191</v>
      </c>
      <c r="D44" s="34" t="s">
        <v>215</v>
      </c>
      <c r="E44" s="34" t="s">
        <v>185</v>
      </c>
      <c r="F44" s="34" t="s">
        <v>172</v>
      </c>
      <c r="G44" s="34" t="s">
        <v>172</v>
      </c>
      <c r="H44" s="35" t="s">
        <v>91</v>
      </c>
      <c r="I44" s="38">
        <f t="shared" si="11"/>
        <v>571518</v>
      </c>
      <c r="J44" s="38">
        <f t="shared" si="11"/>
        <v>3665</v>
      </c>
      <c r="K44" s="38">
        <f t="shared" si="11"/>
        <v>0</v>
      </c>
      <c r="L44" s="38">
        <f t="shared" si="11"/>
        <v>0</v>
      </c>
      <c r="M44" s="38">
        <f t="shared" si="11"/>
        <v>575183</v>
      </c>
      <c r="N44" s="38">
        <f t="shared" si="11"/>
        <v>0</v>
      </c>
      <c r="O44" s="38">
        <f t="shared" si="11"/>
        <v>0</v>
      </c>
      <c r="P44" s="38">
        <f t="shared" si="11"/>
        <v>0</v>
      </c>
      <c r="Q44" s="38">
        <f t="shared" si="11"/>
        <v>0</v>
      </c>
      <c r="R44" s="38">
        <f t="shared" si="11"/>
        <v>575183</v>
      </c>
      <c r="S44" s="40">
        <v>100</v>
      </c>
      <c r="T44" s="37">
        <v>0</v>
      </c>
      <c r="U44" s="13"/>
    </row>
    <row r="45" spans="1:21" ht="15" customHeight="1">
      <c r="A45" s="13"/>
      <c r="B45" s="43" t="s">
        <v>180</v>
      </c>
      <c r="C45" s="34" t="s">
        <v>191</v>
      </c>
      <c r="D45" s="34" t="s">
        <v>215</v>
      </c>
      <c r="E45" s="34" t="s">
        <v>185</v>
      </c>
      <c r="F45" s="34" t="s">
        <v>172</v>
      </c>
      <c r="G45" s="34" t="s">
        <v>172</v>
      </c>
      <c r="H45" s="35" t="s">
        <v>213</v>
      </c>
      <c r="I45" s="38">
        <f t="shared" si="11"/>
        <v>529854</v>
      </c>
      <c r="J45" s="38">
        <f t="shared" si="11"/>
        <v>3665</v>
      </c>
      <c r="K45" s="38">
        <f t="shared" si="11"/>
        <v>0</v>
      </c>
      <c r="L45" s="38">
        <f t="shared" si="11"/>
        <v>0</v>
      </c>
      <c r="M45" s="38">
        <f t="shared" si="11"/>
        <v>533519</v>
      </c>
      <c r="N45" s="38">
        <f t="shared" si="11"/>
        <v>0</v>
      </c>
      <c r="O45" s="38">
        <f t="shared" si="11"/>
        <v>0</v>
      </c>
      <c r="P45" s="38">
        <f t="shared" si="11"/>
        <v>0</v>
      </c>
      <c r="Q45" s="38">
        <f t="shared" si="11"/>
        <v>0</v>
      </c>
      <c r="R45" s="38">
        <f t="shared" si="11"/>
        <v>533519</v>
      </c>
      <c r="S45" s="40">
        <v>100</v>
      </c>
      <c r="T45" s="37">
        <v>0</v>
      </c>
      <c r="U45" s="13"/>
    </row>
    <row r="46" spans="1:21" ht="15" customHeight="1">
      <c r="A46" s="13"/>
      <c r="B46" s="43" t="s">
        <v>180</v>
      </c>
      <c r="C46" s="34" t="s">
        <v>191</v>
      </c>
      <c r="D46" s="34" t="s">
        <v>215</v>
      </c>
      <c r="E46" s="34" t="s">
        <v>185</v>
      </c>
      <c r="F46" s="34" t="s">
        <v>172</v>
      </c>
      <c r="G46" s="34" t="s">
        <v>172</v>
      </c>
      <c r="H46" s="35" t="s">
        <v>209</v>
      </c>
      <c r="I46" s="41">
        <f>+I54</f>
        <v>137.74391290106223</v>
      </c>
      <c r="J46" s="41">
        <f t="shared" si="11"/>
        <v>6.2880672557261734</v>
      </c>
      <c r="K46" s="41">
        <f t="shared" si="11"/>
        <v>0</v>
      </c>
      <c r="L46" s="41">
        <f t="shared" si="11"/>
        <v>0</v>
      </c>
      <c r="M46" s="41">
        <f t="shared" si="11"/>
        <v>120.44650536966843</v>
      </c>
      <c r="N46" s="41">
        <f t="shared" si="11"/>
        <v>0</v>
      </c>
      <c r="O46" s="41">
        <f t="shared" si="11"/>
        <v>0</v>
      </c>
      <c r="P46" s="41">
        <f t="shared" si="11"/>
        <v>0</v>
      </c>
      <c r="Q46" s="41">
        <f t="shared" si="11"/>
        <v>0</v>
      </c>
      <c r="R46" s="41">
        <f t="shared" si="11"/>
        <v>120.44650536966843</v>
      </c>
      <c r="S46" s="40"/>
      <c r="T46" s="37"/>
      <c r="U46" s="13"/>
    </row>
    <row r="47" spans="1:21" ht="15" customHeight="1">
      <c r="A47" s="13"/>
      <c r="B47" s="43" t="s">
        <v>180</v>
      </c>
      <c r="C47" s="34" t="s">
        <v>191</v>
      </c>
      <c r="D47" s="34" t="s">
        <v>215</v>
      </c>
      <c r="E47" s="34" t="s">
        <v>185</v>
      </c>
      <c r="F47" s="34" t="s">
        <v>172</v>
      </c>
      <c r="G47" s="34" t="s">
        <v>172</v>
      </c>
      <c r="H47" s="35" t="s">
        <v>210</v>
      </c>
      <c r="I47" s="41">
        <f>+I55</f>
        <v>137.74391290106223</v>
      </c>
      <c r="J47" s="41">
        <f t="shared" si="11"/>
        <v>6.2880672557261734</v>
      </c>
      <c r="K47" s="41">
        <f t="shared" si="11"/>
        <v>0</v>
      </c>
      <c r="L47" s="41">
        <f t="shared" si="11"/>
        <v>0</v>
      </c>
      <c r="M47" s="41">
        <f t="shared" si="11"/>
        <v>120.44650536966843</v>
      </c>
      <c r="N47" s="41">
        <f t="shared" si="11"/>
        <v>0</v>
      </c>
      <c r="O47" s="41">
        <f t="shared" si="11"/>
        <v>0</v>
      </c>
      <c r="P47" s="41">
        <f t="shared" si="11"/>
        <v>0</v>
      </c>
      <c r="Q47" s="41">
        <f t="shared" si="11"/>
        <v>0</v>
      </c>
      <c r="R47" s="41">
        <f t="shared" si="11"/>
        <v>120.44650536966843</v>
      </c>
      <c r="S47" s="40"/>
      <c r="T47" s="37"/>
      <c r="U47" s="13"/>
    </row>
    <row r="48" spans="1:21" ht="15" customHeight="1">
      <c r="A48" s="13"/>
      <c r="B48" s="43" t="s">
        <v>172</v>
      </c>
      <c r="C48" s="34" t="s">
        <v>172</v>
      </c>
      <c r="D48" s="34" t="s">
        <v>172</v>
      </c>
      <c r="E48" s="34" t="s">
        <v>172</v>
      </c>
      <c r="F48" s="34" t="s">
        <v>172</v>
      </c>
      <c r="G48" s="34" t="s">
        <v>172</v>
      </c>
      <c r="H48" s="13"/>
      <c r="I48" s="41"/>
      <c r="J48" s="40"/>
      <c r="K48" s="37"/>
      <c r="L48" s="37"/>
      <c r="M48" s="40"/>
      <c r="N48" s="37"/>
      <c r="O48" s="37"/>
      <c r="P48" s="37"/>
      <c r="Q48" s="37"/>
      <c r="R48" s="40"/>
      <c r="S48" s="40"/>
      <c r="T48" s="37"/>
      <c r="U48" s="13"/>
    </row>
    <row r="49" spans="1:21" ht="24" customHeight="1">
      <c r="A49" s="13"/>
      <c r="B49" s="43" t="s">
        <v>180</v>
      </c>
      <c r="C49" s="34" t="s">
        <v>191</v>
      </c>
      <c r="D49" s="34" t="s">
        <v>215</v>
      </c>
      <c r="E49" s="34" t="s">
        <v>185</v>
      </c>
      <c r="F49" s="34" t="s">
        <v>218</v>
      </c>
      <c r="G49" s="34" t="s">
        <v>172</v>
      </c>
      <c r="H49" s="35" t="s">
        <v>219</v>
      </c>
      <c r="I49" s="36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40"/>
      <c r="T49" s="37"/>
      <c r="U49" s="13"/>
    </row>
    <row r="50" spans="1:21" ht="15" customHeight="1">
      <c r="A50" s="13"/>
      <c r="B50" s="43" t="s">
        <v>180</v>
      </c>
      <c r="C50" s="34" t="s">
        <v>191</v>
      </c>
      <c r="D50" s="34" t="s">
        <v>215</v>
      </c>
      <c r="E50" s="34" t="s">
        <v>185</v>
      </c>
      <c r="F50" s="34" t="s">
        <v>218</v>
      </c>
      <c r="G50" s="34" t="s">
        <v>172</v>
      </c>
      <c r="H50" s="35" t="s">
        <v>212</v>
      </c>
      <c r="I50" s="38">
        <f>I58</f>
        <v>384666</v>
      </c>
      <c r="J50" s="38">
        <f>J58</f>
        <v>58285</v>
      </c>
      <c r="K50" s="38">
        <f>K58</f>
        <v>0</v>
      </c>
      <c r="L50" s="38">
        <f>L58</f>
        <v>0</v>
      </c>
      <c r="M50" s="39">
        <f>SUM(I50:L50)</f>
        <v>442951</v>
      </c>
      <c r="N50" s="39">
        <f>N58</f>
        <v>0</v>
      </c>
      <c r="O50" s="39">
        <f>O58</f>
        <v>0</v>
      </c>
      <c r="P50" s="39">
        <f>P58</f>
        <v>0</v>
      </c>
      <c r="Q50" s="39">
        <f>Q58</f>
        <v>0</v>
      </c>
      <c r="R50" s="39">
        <f>+M50+Q50</f>
        <v>442951</v>
      </c>
      <c r="S50" s="40">
        <v>100</v>
      </c>
      <c r="T50" s="37">
        <v>0</v>
      </c>
      <c r="U50" s="13"/>
    </row>
    <row r="51" spans="1:21" ht="15" customHeight="1">
      <c r="A51" s="13"/>
      <c r="B51" s="43" t="s">
        <v>180</v>
      </c>
      <c r="C51" s="34" t="s">
        <v>191</v>
      </c>
      <c r="D51" s="34" t="s">
        <v>215</v>
      </c>
      <c r="E51" s="34" t="s">
        <v>185</v>
      </c>
      <c r="F51" s="34" t="s">
        <v>218</v>
      </c>
      <c r="G51" s="34" t="s">
        <v>172</v>
      </c>
      <c r="H51" s="35" t="s">
        <v>90</v>
      </c>
      <c r="I51" s="38">
        <f t="shared" ref="I51:R55" si="12">I59</f>
        <v>384666</v>
      </c>
      <c r="J51" s="38">
        <f t="shared" si="12"/>
        <v>58285</v>
      </c>
      <c r="K51" s="38">
        <f t="shared" si="12"/>
        <v>0</v>
      </c>
      <c r="L51" s="38">
        <f t="shared" si="12"/>
        <v>0</v>
      </c>
      <c r="M51" s="39">
        <f>SUM(I51:L51)</f>
        <v>442951</v>
      </c>
      <c r="N51" s="39">
        <f t="shared" ref="N51:Q53" si="13">N59</f>
        <v>0</v>
      </c>
      <c r="O51" s="39">
        <f t="shared" si="13"/>
        <v>0</v>
      </c>
      <c r="P51" s="39">
        <f t="shared" si="13"/>
        <v>0</v>
      </c>
      <c r="Q51" s="39">
        <f t="shared" si="13"/>
        <v>0</v>
      </c>
      <c r="R51" s="39">
        <f>+M51+Q51</f>
        <v>442951</v>
      </c>
      <c r="S51" s="40">
        <v>100</v>
      </c>
      <c r="T51" s="37">
        <v>0</v>
      </c>
      <c r="U51" s="13"/>
    </row>
    <row r="52" spans="1:21" ht="15" customHeight="1">
      <c r="A52" s="13"/>
      <c r="B52" s="43" t="s">
        <v>180</v>
      </c>
      <c r="C52" s="34" t="s">
        <v>191</v>
      </c>
      <c r="D52" s="34" t="s">
        <v>215</v>
      </c>
      <c r="E52" s="34" t="s">
        <v>185</v>
      </c>
      <c r="F52" s="34" t="s">
        <v>218</v>
      </c>
      <c r="G52" s="34" t="s">
        <v>172</v>
      </c>
      <c r="H52" s="35" t="s">
        <v>91</v>
      </c>
      <c r="I52" s="38">
        <f t="shared" si="12"/>
        <v>571518</v>
      </c>
      <c r="J52" s="38">
        <f t="shared" si="12"/>
        <v>3665</v>
      </c>
      <c r="K52" s="38">
        <f t="shared" si="12"/>
        <v>0</v>
      </c>
      <c r="L52" s="38">
        <f t="shared" si="12"/>
        <v>0</v>
      </c>
      <c r="M52" s="39">
        <f>SUM(I52:L52)</f>
        <v>575183</v>
      </c>
      <c r="N52" s="39">
        <f t="shared" si="13"/>
        <v>0</v>
      </c>
      <c r="O52" s="39">
        <f t="shared" si="13"/>
        <v>0</v>
      </c>
      <c r="P52" s="39">
        <f t="shared" si="13"/>
        <v>0</v>
      </c>
      <c r="Q52" s="39">
        <f t="shared" si="13"/>
        <v>0</v>
      </c>
      <c r="R52" s="39">
        <f>+M52+Q52</f>
        <v>575183</v>
      </c>
      <c r="S52" s="40">
        <v>100</v>
      </c>
      <c r="T52" s="37">
        <v>0</v>
      </c>
      <c r="U52" s="13"/>
    </row>
    <row r="53" spans="1:21" ht="15" customHeight="1">
      <c r="A53" s="13"/>
      <c r="B53" s="43" t="s">
        <v>180</v>
      </c>
      <c r="C53" s="34" t="s">
        <v>191</v>
      </c>
      <c r="D53" s="34" t="s">
        <v>215</v>
      </c>
      <c r="E53" s="34" t="s">
        <v>185</v>
      </c>
      <c r="F53" s="34" t="s">
        <v>218</v>
      </c>
      <c r="G53" s="34" t="s">
        <v>172</v>
      </c>
      <c r="H53" s="35" t="s">
        <v>213</v>
      </c>
      <c r="I53" s="38">
        <f t="shared" si="12"/>
        <v>529854</v>
      </c>
      <c r="J53" s="38">
        <f t="shared" si="12"/>
        <v>3665</v>
      </c>
      <c r="K53" s="38">
        <f t="shared" si="12"/>
        <v>0</v>
      </c>
      <c r="L53" s="38">
        <f t="shared" si="12"/>
        <v>0</v>
      </c>
      <c r="M53" s="39">
        <f>SUM(I53:L53)</f>
        <v>533519</v>
      </c>
      <c r="N53" s="39">
        <f t="shared" si="13"/>
        <v>0</v>
      </c>
      <c r="O53" s="39">
        <f t="shared" si="13"/>
        <v>0</v>
      </c>
      <c r="P53" s="39">
        <f t="shared" si="13"/>
        <v>0</v>
      </c>
      <c r="Q53" s="39">
        <f t="shared" si="13"/>
        <v>0</v>
      </c>
      <c r="R53" s="39">
        <f>+M53+Q53</f>
        <v>533519</v>
      </c>
      <c r="S53" s="40">
        <v>100</v>
      </c>
      <c r="T53" s="37">
        <v>0</v>
      </c>
      <c r="U53" s="13"/>
    </row>
    <row r="54" spans="1:21" ht="15" customHeight="1">
      <c r="A54" s="13"/>
      <c r="B54" s="43" t="s">
        <v>180</v>
      </c>
      <c r="C54" s="34" t="s">
        <v>191</v>
      </c>
      <c r="D54" s="34" t="s">
        <v>215</v>
      </c>
      <c r="E54" s="34" t="s">
        <v>185</v>
      </c>
      <c r="F54" s="34" t="s">
        <v>218</v>
      </c>
      <c r="G54" s="34" t="s">
        <v>172</v>
      </c>
      <c r="H54" s="35" t="s">
        <v>209</v>
      </c>
      <c r="I54" s="41">
        <f t="shared" si="12"/>
        <v>137.74391290106223</v>
      </c>
      <c r="J54" s="41">
        <f t="shared" si="12"/>
        <v>6.2880672557261734</v>
      </c>
      <c r="K54" s="41">
        <f t="shared" si="12"/>
        <v>0</v>
      </c>
      <c r="L54" s="41">
        <f t="shared" si="12"/>
        <v>0</v>
      </c>
      <c r="M54" s="41">
        <f t="shared" si="12"/>
        <v>120.44650536966843</v>
      </c>
      <c r="N54" s="41">
        <f t="shared" si="12"/>
        <v>0</v>
      </c>
      <c r="O54" s="41">
        <f t="shared" si="12"/>
        <v>0</v>
      </c>
      <c r="P54" s="41">
        <f t="shared" si="12"/>
        <v>0</v>
      </c>
      <c r="Q54" s="41">
        <f t="shared" si="12"/>
        <v>0</v>
      </c>
      <c r="R54" s="41">
        <f t="shared" si="12"/>
        <v>120.44650536966843</v>
      </c>
      <c r="S54" s="40"/>
      <c r="T54" s="37"/>
      <c r="U54" s="13"/>
    </row>
    <row r="55" spans="1:21" ht="15" customHeight="1">
      <c r="A55" s="13"/>
      <c r="B55" s="43" t="s">
        <v>180</v>
      </c>
      <c r="C55" s="34" t="s">
        <v>191</v>
      </c>
      <c r="D55" s="34" t="s">
        <v>215</v>
      </c>
      <c r="E55" s="34" t="s">
        <v>185</v>
      </c>
      <c r="F55" s="34" t="s">
        <v>218</v>
      </c>
      <c r="G55" s="34" t="s">
        <v>172</v>
      </c>
      <c r="H55" s="35" t="s">
        <v>210</v>
      </c>
      <c r="I55" s="41">
        <f t="shared" si="12"/>
        <v>137.74391290106223</v>
      </c>
      <c r="J55" s="41">
        <f t="shared" si="12"/>
        <v>6.2880672557261734</v>
      </c>
      <c r="K55" s="41">
        <f t="shared" si="12"/>
        <v>0</v>
      </c>
      <c r="L55" s="41">
        <f t="shared" si="12"/>
        <v>0</v>
      </c>
      <c r="M55" s="41">
        <f t="shared" si="12"/>
        <v>120.44650536966843</v>
      </c>
      <c r="N55" s="41">
        <f t="shared" si="12"/>
        <v>0</v>
      </c>
      <c r="O55" s="41">
        <f t="shared" si="12"/>
        <v>0</v>
      </c>
      <c r="P55" s="41">
        <f t="shared" si="12"/>
        <v>0</v>
      </c>
      <c r="Q55" s="41">
        <f t="shared" si="12"/>
        <v>0</v>
      </c>
      <c r="R55" s="41">
        <f t="shared" si="12"/>
        <v>120.44650536966843</v>
      </c>
      <c r="S55" s="40"/>
      <c r="T55" s="37"/>
      <c r="U55" s="13"/>
    </row>
    <row r="56" spans="1:21" ht="15" customHeight="1">
      <c r="A56" s="13"/>
      <c r="B56" s="43" t="s">
        <v>172</v>
      </c>
      <c r="C56" s="34" t="s">
        <v>172</v>
      </c>
      <c r="D56" s="34" t="s">
        <v>172</v>
      </c>
      <c r="E56" s="34" t="s">
        <v>172</v>
      </c>
      <c r="F56" s="34" t="s">
        <v>172</v>
      </c>
      <c r="G56" s="34" t="s">
        <v>172</v>
      </c>
      <c r="H56" s="13"/>
      <c r="I56" s="41"/>
      <c r="J56" s="40"/>
      <c r="K56" s="37"/>
      <c r="L56" s="37"/>
      <c r="M56" s="40"/>
      <c r="N56" s="37"/>
      <c r="O56" s="37"/>
      <c r="P56" s="37"/>
      <c r="Q56" s="37"/>
      <c r="R56" s="40"/>
      <c r="S56" s="40"/>
      <c r="T56" s="37"/>
      <c r="U56" s="13"/>
    </row>
    <row r="57" spans="1:21" ht="24" customHeight="1">
      <c r="A57" s="13"/>
      <c r="B57" s="43" t="s">
        <v>180</v>
      </c>
      <c r="C57" s="34" t="s">
        <v>191</v>
      </c>
      <c r="D57" s="34" t="s">
        <v>215</v>
      </c>
      <c r="E57" s="34" t="s">
        <v>185</v>
      </c>
      <c r="F57" s="34" t="s">
        <v>218</v>
      </c>
      <c r="G57" s="34" t="s">
        <v>220</v>
      </c>
      <c r="H57" s="35" t="s">
        <v>221</v>
      </c>
      <c r="I57" s="36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40"/>
      <c r="T57" s="37"/>
      <c r="U57" s="13"/>
    </row>
    <row r="58" spans="1:21" ht="15" customHeight="1">
      <c r="A58" s="13"/>
      <c r="B58" s="43" t="s">
        <v>180</v>
      </c>
      <c r="C58" s="34" t="s">
        <v>191</v>
      </c>
      <c r="D58" s="34" t="s">
        <v>215</v>
      </c>
      <c r="E58" s="34" t="s">
        <v>185</v>
      </c>
      <c r="F58" s="34" t="s">
        <v>218</v>
      </c>
      <c r="G58" s="34" t="s">
        <v>220</v>
      </c>
      <c r="H58" s="35" t="s">
        <v>212</v>
      </c>
      <c r="I58" s="45">
        <f>+'GTO X CAT PROGRAM '!G78</f>
        <v>384666</v>
      </c>
      <c r="J58" s="45">
        <f>+'GTO X CAT PROGRAM '!H78</f>
        <v>58285</v>
      </c>
      <c r="K58" s="45">
        <f>+'GTO X CAT PROGRAM '!I78</f>
        <v>0</v>
      </c>
      <c r="L58" s="45">
        <f>+'GTO X CAT PROGRAM '!J78</f>
        <v>0</v>
      </c>
      <c r="M58" s="45">
        <f>+I58+J58+K58+L58</f>
        <v>442951</v>
      </c>
      <c r="N58" s="37">
        <v>0</v>
      </c>
      <c r="O58" s="37">
        <v>0</v>
      </c>
      <c r="P58" s="37">
        <v>0</v>
      </c>
      <c r="Q58" s="37">
        <v>0</v>
      </c>
      <c r="R58" s="39">
        <f>+M58+Q58</f>
        <v>442951</v>
      </c>
      <c r="S58" s="40">
        <v>100</v>
      </c>
      <c r="T58" s="37">
        <v>0</v>
      </c>
      <c r="U58" s="13"/>
    </row>
    <row r="59" spans="1:21" ht="15" customHeight="1">
      <c r="A59" s="13"/>
      <c r="B59" s="43" t="s">
        <v>180</v>
      </c>
      <c r="C59" s="34" t="s">
        <v>191</v>
      </c>
      <c r="D59" s="34" t="s">
        <v>215</v>
      </c>
      <c r="E59" s="34" t="s">
        <v>185</v>
      </c>
      <c r="F59" s="34" t="s">
        <v>218</v>
      </c>
      <c r="G59" s="34" t="s">
        <v>220</v>
      </c>
      <c r="H59" s="35" t="s">
        <v>90</v>
      </c>
      <c r="I59" s="45">
        <f>+'GTO X CAT PROGRAM '!G79</f>
        <v>384666</v>
      </c>
      <c r="J59" s="45">
        <f>+'GTO X CAT PROGRAM '!H79</f>
        <v>58285</v>
      </c>
      <c r="K59" s="45">
        <f>+'GTO X CAT PROGRAM '!I79</f>
        <v>0</v>
      </c>
      <c r="L59" s="45">
        <f>+'GTO X CAT PROGRAM '!J79</f>
        <v>0</v>
      </c>
      <c r="M59" s="45">
        <f>+I59+J59+K59+L59</f>
        <v>442951</v>
      </c>
      <c r="N59" s="37">
        <v>0</v>
      </c>
      <c r="O59" s="37">
        <v>0</v>
      </c>
      <c r="P59" s="37">
        <v>0</v>
      </c>
      <c r="Q59" s="37">
        <v>0</v>
      </c>
      <c r="R59" s="39">
        <f>+M59+Q59</f>
        <v>442951</v>
      </c>
      <c r="S59" s="40">
        <v>100</v>
      </c>
      <c r="T59" s="37">
        <v>0</v>
      </c>
      <c r="U59" s="13"/>
    </row>
    <row r="60" spans="1:21" ht="15" customHeight="1">
      <c r="A60" s="13"/>
      <c r="B60" s="43" t="s">
        <v>180</v>
      </c>
      <c r="C60" s="34" t="s">
        <v>191</v>
      </c>
      <c r="D60" s="34" t="s">
        <v>215</v>
      </c>
      <c r="E60" s="34" t="s">
        <v>185</v>
      </c>
      <c r="F60" s="34" t="s">
        <v>218</v>
      </c>
      <c r="G60" s="34" t="s">
        <v>220</v>
      </c>
      <c r="H60" s="35" t="s">
        <v>91</v>
      </c>
      <c r="I60" s="45">
        <f>+'GTO X CAT PROGRAM '!G80</f>
        <v>571518</v>
      </c>
      <c r="J60" s="45">
        <f>+'GTO X CAT PROGRAM '!H80</f>
        <v>3665</v>
      </c>
      <c r="K60" s="45">
        <f>+'GTO X CAT PROGRAM '!I80</f>
        <v>0</v>
      </c>
      <c r="L60" s="45">
        <f>+'GTO X CAT PROGRAM '!J80</f>
        <v>0</v>
      </c>
      <c r="M60" s="45">
        <f>+I60+J60+K60+L60</f>
        <v>575183</v>
      </c>
      <c r="N60" s="37">
        <v>0</v>
      </c>
      <c r="O60" s="37">
        <v>0</v>
      </c>
      <c r="P60" s="37">
        <v>0</v>
      </c>
      <c r="Q60" s="37">
        <v>0</v>
      </c>
      <c r="R60" s="39">
        <f>+M60+Q60</f>
        <v>575183</v>
      </c>
      <c r="S60" s="40">
        <v>100</v>
      </c>
      <c r="T60" s="37">
        <v>0</v>
      </c>
      <c r="U60" s="13"/>
    </row>
    <row r="61" spans="1:21" ht="15" customHeight="1">
      <c r="A61" s="13"/>
      <c r="B61" s="43" t="s">
        <v>180</v>
      </c>
      <c r="C61" s="34" t="s">
        <v>191</v>
      </c>
      <c r="D61" s="34" t="s">
        <v>215</v>
      </c>
      <c r="E61" s="34" t="s">
        <v>185</v>
      </c>
      <c r="F61" s="34" t="s">
        <v>218</v>
      </c>
      <c r="G61" s="34" t="s">
        <v>220</v>
      </c>
      <c r="H61" s="35" t="s">
        <v>213</v>
      </c>
      <c r="I61" s="45">
        <f>+'GTO X CAT PROGRAM '!G81</f>
        <v>529854</v>
      </c>
      <c r="J61" s="45">
        <f>+'GTO X CAT PROGRAM '!H81</f>
        <v>3665</v>
      </c>
      <c r="K61" s="45">
        <f>+'GTO X CAT PROGRAM '!I81</f>
        <v>0</v>
      </c>
      <c r="L61" s="45">
        <f>+'GTO X CAT PROGRAM '!J81</f>
        <v>0</v>
      </c>
      <c r="M61" s="45">
        <f>+I61+J61+K61+L61</f>
        <v>533519</v>
      </c>
      <c r="N61" s="37">
        <v>0</v>
      </c>
      <c r="O61" s="37">
        <v>0</v>
      </c>
      <c r="P61" s="37">
        <v>0</v>
      </c>
      <c r="Q61" s="37">
        <v>0</v>
      </c>
      <c r="R61" s="39">
        <f>+M61+Q61</f>
        <v>533519</v>
      </c>
      <c r="S61" s="40">
        <v>100</v>
      </c>
      <c r="T61" s="37">
        <v>0</v>
      </c>
      <c r="U61" s="13"/>
    </row>
    <row r="62" spans="1:21" ht="15" customHeight="1">
      <c r="A62" s="13"/>
      <c r="B62" s="43" t="s">
        <v>180</v>
      </c>
      <c r="C62" s="34" t="s">
        <v>191</v>
      </c>
      <c r="D62" s="34" t="s">
        <v>215</v>
      </c>
      <c r="E62" s="34" t="s">
        <v>185</v>
      </c>
      <c r="F62" s="34" t="s">
        <v>218</v>
      </c>
      <c r="G62" s="34" t="s">
        <v>220</v>
      </c>
      <c r="H62" s="35" t="s">
        <v>209</v>
      </c>
      <c r="I62" s="46">
        <f>+I61/I58*100</f>
        <v>137.74391290106223</v>
      </c>
      <c r="J62" s="46">
        <f>+J61/J58*100</f>
        <v>6.2880672557261734</v>
      </c>
      <c r="K62" s="50">
        <v>0</v>
      </c>
      <c r="L62" s="50">
        <v>0</v>
      </c>
      <c r="M62" s="40">
        <f>+M61/M58*100</f>
        <v>120.44650536966843</v>
      </c>
      <c r="N62" s="37">
        <v>0</v>
      </c>
      <c r="O62" s="37">
        <v>0</v>
      </c>
      <c r="P62" s="37">
        <v>0</v>
      </c>
      <c r="Q62" s="37">
        <v>0</v>
      </c>
      <c r="R62" s="40">
        <f>+R61/R58*100</f>
        <v>120.44650536966843</v>
      </c>
      <c r="S62" s="40"/>
      <c r="T62" s="37"/>
      <c r="U62" s="13"/>
    </row>
    <row r="63" spans="1:21" ht="15" customHeight="1">
      <c r="A63" s="13"/>
      <c r="B63" s="43" t="s">
        <v>180</v>
      </c>
      <c r="C63" s="34" t="s">
        <v>191</v>
      </c>
      <c r="D63" s="34" t="s">
        <v>215</v>
      </c>
      <c r="E63" s="34" t="s">
        <v>185</v>
      </c>
      <c r="F63" s="34" t="s">
        <v>218</v>
      </c>
      <c r="G63" s="34" t="s">
        <v>220</v>
      </c>
      <c r="H63" s="35" t="s">
        <v>210</v>
      </c>
      <c r="I63" s="46">
        <f>+I61/I59*100</f>
        <v>137.74391290106223</v>
      </c>
      <c r="J63" s="46">
        <f>+J61/J59*100</f>
        <v>6.2880672557261734</v>
      </c>
      <c r="K63" s="50">
        <v>0</v>
      </c>
      <c r="L63" s="50">
        <v>0</v>
      </c>
      <c r="M63" s="40">
        <f>+M61/M59*100</f>
        <v>120.44650536966843</v>
      </c>
      <c r="N63" s="37">
        <v>0</v>
      </c>
      <c r="O63" s="37">
        <v>0</v>
      </c>
      <c r="P63" s="37">
        <v>0</v>
      </c>
      <c r="Q63" s="37">
        <v>0</v>
      </c>
      <c r="R63" s="40">
        <f>+R61/R59*100</f>
        <v>120.44650536966843</v>
      </c>
      <c r="S63" s="40"/>
      <c r="T63" s="37"/>
      <c r="U63" s="13"/>
    </row>
    <row r="64" spans="1:21" ht="15" customHeight="1">
      <c r="A64" s="13"/>
      <c r="B64" s="43" t="s">
        <v>172</v>
      </c>
      <c r="C64" s="34" t="s">
        <v>172</v>
      </c>
      <c r="D64" s="34" t="s">
        <v>172</v>
      </c>
      <c r="E64" s="34" t="s">
        <v>172</v>
      </c>
      <c r="F64" s="34" t="s">
        <v>172</v>
      </c>
      <c r="G64" s="34" t="s">
        <v>172</v>
      </c>
      <c r="H64" s="13"/>
      <c r="I64" s="41"/>
      <c r="J64" s="40"/>
      <c r="K64" s="37"/>
      <c r="L64" s="37"/>
      <c r="M64" s="40"/>
      <c r="N64" s="37"/>
      <c r="O64" s="37"/>
      <c r="P64" s="37"/>
      <c r="Q64" s="37"/>
      <c r="R64" s="40"/>
      <c r="S64" s="40"/>
      <c r="T64" s="37"/>
      <c r="U64" s="13"/>
    </row>
    <row r="65" spans="1:23" ht="18" customHeight="1">
      <c r="A65" s="13"/>
      <c r="B65" s="43" t="s">
        <v>191</v>
      </c>
      <c r="C65" s="34" t="s">
        <v>172</v>
      </c>
      <c r="D65" s="34" t="s">
        <v>172</v>
      </c>
      <c r="E65" s="34" t="s">
        <v>172</v>
      </c>
      <c r="F65" s="34" t="s">
        <v>172</v>
      </c>
      <c r="G65" s="34" t="s">
        <v>172</v>
      </c>
      <c r="H65" s="35" t="s">
        <v>222</v>
      </c>
      <c r="I65" s="36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40"/>
      <c r="T65" s="37"/>
      <c r="U65" s="13"/>
    </row>
    <row r="66" spans="1:23" ht="15" customHeight="1">
      <c r="A66" s="13"/>
      <c r="B66" s="43" t="s">
        <v>191</v>
      </c>
      <c r="C66" s="34" t="s">
        <v>172</v>
      </c>
      <c r="D66" s="34" t="s">
        <v>172</v>
      </c>
      <c r="E66" s="34" t="s">
        <v>172</v>
      </c>
      <c r="F66" s="34" t="s">
        <v>172</v>
      </c>
      <c r="G66" s="34" t="s">
        <v>172</v>
      </c>
      <c r="H66" s="35" t="s">
        <v>212</v>
      </c>
      <c r="I66" s="38">
        <f>+I74</f>
        <v>97408686</v>
      </c>
      <c r="J66" s="38">
        <f t="shared" ref="J66:R66" si="14">+J74</f>
        <v>25639589</v>
      </c>
      <c r="K66" s="38">
        <f t="shared" si="14"/>
        <v>425000</v>
      </c>
      <c r="L66" s="38">
        <f t="shared" si="14"/>
        <v>52000</v>
      </c>
      <c r="M66" s="38">
        <f t="shared" si="14"/>
        <v>123525275</v>
      </c>
      <c r="N66" s="38">
        <f t="shared" si="14"/>
        <v>0</v>
      </c>
      <c r="O66" s="38">
        <f t="shared" si="14"/>
        <v>0</v>
      </c>
      <c r="P66" s="38">
        <f t="shared" si="14"/>
        <v>0</v>
      </c>
      <c r="Q66" s="38">
        <f t="shared" si="14"/>
        <v>0</v>
      </c>
      <c r="R66" s="38">
        <f t="shared" si="14"/>
        <v>123525275</v>
      </c>
      <c r="S66" s="40">
        <f>+M66/R66*100</f>
        <v>100</v>
      </c>
      <c r="T66" s="40">
        <f>+Q66/R66*100</f>
        <v>0</v>
      </c>
      <c r="U66" s="13"/>
    </row>
    <row r="67" spans="1:23" ht="15" customHeight="1">
      <c r="A67" s="13"/>
      <c r="B67" s="43" t="s">
        <v>191</v>
      </c>
      <c r="C67" s="34" t="s">
        <v>172</v>
      </c>
      <c r="D67" s="34" t="s">
        <v>172</v>
      </c>
      <c r="E67" s="34" t="s">
        <v>172</v>
      </c>
      <c r="F67" s="34" t="s">
        <v>172</v>
      </c>
      <c r="G67" s="34" t="s">
        <v>172</v>
      </c>
      <c r="H67" s="35" t="s">
        <v>90</v>
      </c>
      <c r="I67" s="38">
        <f t="shared" ref="I67:R71" si="15">+I75</f>
        <v>97408686</v>
      </c>
      <c r="J67" s="38">
        <f t="shared" si="15"/>
        <v>25639589</v>
      </c>
      <c r="K67" s="38">
        <f t="shared" si="15"/>
        <v>425000</v>
      </c>
      <c r="L67" s="38">
        <f t="shared" si="15"/>
        <v>52000</v>
      </c>
      <c r="M67" s="38">
        <f t="shared" si="15"/>
        <v>123525275</v>
      </c>
      <c r="N67" s="38">
        <f t="shared" si="15"/>
        <v>0</v>
      </c>
      <c r="O67" s="38">
        <f t="shared" si="15"/>
        <v>0</v>
      </c>
      <c r="P67" s="38">
        <f t="shared" si="15"/>
        <v>0</v>
      </c>
      <c r="Q67" s="38">
        <f t="shared" si="15"/>
        <v>0</v>
      </c>
      <c r="R67" s="38">
        <f t="shared" si="15"/>
        <v>123525275</v>
      </c>
      <c r="S67" s="40">
        <f>+M67/R67*100</f>
        <v>100</v>
      </c>
      <c r="T67" s="40">
        <f>+Q67/R67*100</f>
        <v>0</v>
      </c>
      <c r="U67" s="13"/>
    </row>
    <row r="68" spans="1:23" ht="15" customHeight="1">
      <c r="A68" s="13"/>
      <c r="B68" s="43" t="s">
        <v>191</v>
      </c>
      <c r="C68" s="34" t="s">
        <v>172</v>
      </c>
      <c r="D68" s="34" t="s">
        <v>172</v>
      </c>
      <c r="E68" s="34" t="s">
        <v>172</v>
      </c>
      <c r="F68" s="34" t="s">
        <v>172</v>
      </c>
      <c r="G68" s="34" t="s">
        <v>172</v>
      </c>
      <c r="H68" s="35" t="s">
        <v>91</v>
      </c>
      <c r="I68" s="38">
        <f t="shared" si="15"/>
        <v>88638725</v>
      </c>
      <c r="J68" s="38">
        <f t="shared" si="15"/>
        <v>15569259</v>
      </c>
      <c r="K68" s="38">
        <f t="shared" si="15"/>
        <v>283720</v>
      </c>
      <c r="L68" s="38">
        <f t="shared" si="15"/>
        <v>8433745</v>
      </c>
      <c r="M68" s="38">
        <f t="shared" si="15"/>
        <v>112925449</v>
      </c>
      <c r="N68" s="38">
        <f t="shared" si="15"/>
        <v>0</v>
      </c>
      <c r="O68" s="38">
        <f t="shared" si="15"/>
        <v>0</v>
      </c>
      <c r="P68" s="38">
        <f t="shared" si="15"/>
        <v>277001</v>
      </c>
      <c r="Q68" s="38">
        <f t="shared" si="15"/>
        <v>277001</v>
      </c>
      <c r="R68" s="38">
        <f t="shared" si="15"/>
        <v>113202450</v>
      </c>
      <c r="S68" s="40">
        <f>+M68/R68*100</f>
        <v>99.755304765930418</v>
      </c>
      <c r="T68" s="40">
        <f>+Q68/R68*100</f>
        <v>0.24469523406958066</v>
      </c>
      <c r="U68" s="13"/>
      <c r="W68" s="19"/>
    </row>
    <row r="69" spans="1:23" ht="15" customHeight="1">
      <c r="A69" s="13"/>
      <c r="B69" s="43" t="s">
        <v>191</v>
      </c>
      <c r="C69" s="34" t="s">
        <v>172</v>
      </c>
      <c r="D69" s="34" t="s">
        <v>172</v>
      </c>
      <c r="E69" s="34" t="s">
        <v>172</v>
      </c>
      <c r="F69" s="34" t="s">
        <v>172</v>
      </c>
      <c r="G69" s="34" t="s">
        <v>172</v>
      </c>
      <c r="H69" s="35" t="s">
        <v>213</v>
      </c>
      <c r="I69" s="38">
        <f t="shared" si="15"/>
        <v>80875527</v>
      </c>
      <c r="J69" s="38">
        <f t="shared" si="15"/>
        <v>15084927</v>
      </c>
      <c r="K69" s="38">
        <f t="shared" si="15"/>
        <v>283720</v>
      </c>
      <c r="L69" s="38">
        <f t="shared" si="15"/>
        <v>8433745</v>
      </c>
      <c r="M69" s="38">
        <f t="shared" si="15"/>
        <v>104677919</v>
      </c>
      <c r="N69" s="38">
        <f t="shared" si="15"/>
        <v>0</v>
      </c>
      <c r="O69" s="38">
        <f t="shared" si="15"/>
        <v>0</v>
      </c>
      <c r="P69" s="38">
        <f t="shared" si="15"/>
        <v>277001</v>
      </c>
      <c r="Q69" s="38">
        <f t="shared" si="15"/>
        <v>277001</v>
      </c>
      <c r="R69" s="38">
        <f t="shared" si="15"/>
        <v>104954920</v>
      </c>
      <c r="S69" s="40">
        <f>+M69/R69*100</f>
        <v>99.736076212530094</v>
      </c>
      <c r="T69" s="40">
        <f>+Q69/R69*100</f>
        <v>0.26392378746989659</v>
      </c>
      <c r="U69" s="13"/>
    </row>
    <row r="70" spans="1:23" ht="15" customHeight="1">
      <c r="A70" s="13"/>
      <c r="B70" s="43" t="s">
        <v>191</v>
      </c>
      <c r="C70" s="34" t="s">
        <v>172</v>
      </c>
      <c r="D70" s="34" t="s">
        <v>172</v>
      </c>
      <c r="E70" s="34" t="s">
        <v>172</v>
      </c>
      <c r="F70" s="34" t="s">
        <v>172</v>
      </c>
      <c r="G70" s="34" t="s">
        <v>172</v>
      </c>
      <c r="H70" s="35" t="s">
        <v>209</v>
      </c>
      <c r="I70" s="41">
        <f t="shared" si="15"/>
        <v>83.027017734332233</v>
      </c>
      <c r="J70" s="41">
        <f t="shared" si="15"/>
        <v>58.834511738858218</v>
      </c>
      <c r="K70" s="41">
        <f t="shared" si="15"/>
        <v>66.757647058823537</v>
      </c>
      <c r="L70" s="41">
        <f t="shared" si="15"/>
        <v>16218.740384615385</v>
      </c>
      <c r="M70" s="41">
        <f t="shared" si="15"/>
        <v>84.742105613608231</v>
      </c>
      <c r="N70" s="41">
        <f t="shared" si="15"/>
        <v>0</v>
      </c>
      <c r="O70" s="41">
        <f t="shared" si="15"/>
        <v>0</v>
      </c>
      <c r="P70" s="41">
        <f t="shared" si="15"/>
        <v>0</v>
      </c>
      <c r="Q70" s="41">
        <f t="shared" si="15"/>
        <v>0</v>
      </c>
      <c r="R70" s="41">
        <f t="shared" si="15"/>
        <v>84.966352027955423</v>
      </c>
      <c r="S70" s="40"/>
      <c r="T70" s="40"/>
      <c r="U70" s="13"/>
    </row>
    <row r="71" spans="1:23" ht="15" customHeight="1">
      <c r="A71" s="13"/>
      <c r="B71" s="43" t="s">
        <v>191</v>
      </c>
      <c r="C71" s="34" t="s">
        <v>172</v>
      </c>
      <c r="D71" s="34" t="s">
        <v>172</v>
      </c>
      <c r="E71" s="34" t="s">
        <v>172</v>
      </c>
      <c r="F71" s="34" t="s">
        <v>172</v>
      </c>
      <c r="G71" s="34" t="s">
        <v>172</v>
      </c>
      <c r="H71" s="35" t="s">
        <v>210</v>
      </c>
      <c r="I71" s="41">
        <f t="shared" si="15"/>
        <v>83.027017734332233</v>
      </c>
      <c r="J71" s="41">
        <f t="shared" si="15"/>
        <v>58.834511738858218</v>
      </c>
      <c r="K71" s="41">
        <f t="shared" si="15"/>
        <v>66.757647058823537</v>
      </c>
      <c r="L71" s="41">
        <f t="shared" si="15"/>
        <v>16218.740384615385</v>
      </c>
      <c r="M71" s="41">
        <f t="shared" si="15"/>
        <v>84.742105613608231</v>
      </c>
      <c r="N71" s="41">
        <f t="shared" si="15"/>
        <v>0</v>
      </c>
      <c r="O71" s="41">
        <f t="shared" si="15"/>
        <v>0</v>
      </c>
      <c r="P71" s="41">
        <f t="shared" si="15"/>
        <v>0</v>
      </c>
      <c r="Q71" s="41">
        <f t="shared" si="15"/>
        <v>0</v>
      </c>
      <c r="R71" s="41">
        <f t="shared" si="15"/>
        <v>84.966352027955423</v>
      </c>
      <c r="S71" s="40"/>
      <c r="T71" s="40"/>
      <c r="U71" s="13"/>
    </row>
    <row r="72" spans="1:23" ht="15" customHeight="1">
      <c r="A72" s="13"/>
      <c r="B72" s="43" t="s">
        <v>172</v>
      </c>
      <c r="C72" s="34" t="s">
        <v>172</v>
      </c>
      <c r="D72" s="34" t="s">
        <v>172</v>
      </c>
      <c r="E72" s="34" t="s">
        <v>172</v>
      </c>
      <c r="F72" s="34" t="s">
        <v>172</v>
      </c>
      <c r="G72" s="34" t="s">
        <v>172</v>
      </c>
      <c r="H72" s="13"/>
      <c r="I72" s="41"/>
      <c r="J72" s="40"/>
      <c r="K72" s="40"/>
      <c r="L72" s="42"/>
      <c r="M72" s="40"/>
      <c r="N72" s="40"/>
      <c r="O72" s="37"/>
      <c r="P72" s="37"/>
      <c r="Q72" s="40"/>
      <c r="R72" s="40"/>
      <c r="S72" s="40"/>
      <c r="T72" s="40"/>
      <c r="U72" s="13"/>
    </row>
    <row r="73" spans="1:23" ht="18" customHeight="1">
      <c r="A73" s="13"/>
      <c r="B73" s="43" t="s">
        <v>191</v>
      </c>
      <c r="C73" s="34" t="s">
        <v>223</v>
      </c>
      <c r="D73" s="34" t="s">
        <v>172</v>
      </c>
      <c r="E73" s="34" t="s">
        <v>172</v>
      </c>
      <c r="F73" s="34" t="s">
        <v>172</v>
      </c>
      <c r="G73" s="34" t="s">
        <v>172</v>
      </c>
      <c r="H73" s="35" t="s">
        <v>224</v>
      </c>
      <c r="I73" s="36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40"/>
      <c r="T73" s="40"/>
      <c r="U73" s="13"/>
    </row>
    <row r="74" spans="1:23" ht="15" customHeight="1">
      <c r="A74" s="13"/>
      <c r="B74" s="43" t="s">
        <v>191</v>
      </c>
      <c r="C74" s="34" t="s">
        <v>223</v>
      </c>
      <c r="D74" s="34" t="s">
        <v>172</v>
      </c>
      <c r="E74" s="34" t="s">
        <v>172</v>
      </c>
      <c r="F74" s="34" t="s">
        <v>172</v>
      </c>
      <c r="G74" s="34" t="s">
        <v>172</v>
      </c>
      <c r="H74" s="35" t="s">
        <v>212</v>
      </c>
      <c r="I74" s="38">
        <f>+I82</f>
        <v>97408686</v>
      </c>
      <c r="J74" s="38">
        <f t="shared" ref="J74:R74" si="16">+J82</f>
        <v>25639589</v>
      </c>
      <c r="K74" s="38">
        <f t="shared" si="16"/>
        <v>425000</v>
      </c>
      <c r="L74" s="38">
        <f t="shared" si="16"/>
        <v>52000</v>
      </c>
      <c r="M74" s="38">
        <f t="shared" si="16"/>
        <v>123525275</v>
      </c>
      <c r="N74" s="38">
        <f t="shared" si="16"/>
        <v>0</v>
      </c>
      <c r="O74" s="38">
        <f t="shared" si="16"/>
        <v>0</v>
      </c>
      <c r="P74" s="38">
        <f t="shared" si="16"/>
        <v>0</v>
      </c>
      <c r="Q74" s="38">
        <f t="shared" si="16"/>
        <v>0</v>
      </c>
      <c r="R74" s="38">
        <f t="shared" si="16"/>
        <v>123525275</v>
      </c>
      <c r="S74" s="40">
        <f>+M74/R74*100</f>
        <v>100</v>
      </c>
      <c r="T74" s="40">
        <f>+Q74/R74*100</f>
        <v>0</v>
      </c>
      <c r="U74" s="13"/>
    </row>
    <row r="75" spans="1:23" ht="15" customHeight="1">
      <c r="A75" s="13"/>
      <c r="B75" s="43" t="s">
        <v>191</v>
      </c>
      <c r="C75" s="34" t="s">
        <v>223</v>
      </c>
      <c r="D75" s="34" t="s">
        <v>172</v>
      </c>
      <c r="E75" s="34" t="s">
        <v>172</v>
      </c>
      <c r="F75" s="34" t="s">
        <v>172</v>
      </c>
      <c r="G75" s="34" t="s">
        <v>172</v>
      </c>
      <c r="H75" s="35" t="s">
        <v>90</v>
      </c>
      <c r="I75" s="38">
        <f t="shared" ref="I75:R79" si="17">+I83</f>
        <v>97408686</v>
      </c>
      <c r="J75" s="38">
        <f t="shared" si="17"/>
        <v>25639589</v>
      </c>
      <c r="K75" s="38">
        <f t="shared" si="17"/>
        <v>425000</v>
      </c>
      <c r="L75" s="38">
        <f t="shared" si="17"/>
        <v>52000</v>
      </c>
      <c r="M75" s="38">
        <f t="shared" si="17"/>
        <v>123525275</v>
      </c>
      <c r="N75" s="38">
        <f t="shared" si="17"/>
        <v>0</v>
      </c>
      <c r="O75" s="38">
        <f t="shared" si="17"/>
        <v>0</v>
      </c>
      <c r="P75" s="38">
        <f t="shared" si="17"/>
        <v>0</v>
      </c>
      <c r="Q75" s="38">
        <f t="shared" si="17"/>
        <v>0</v>
      </c>
      <c r="R75" s="38">
        <f t="shared" si="17"/>
        <v>123525275</v>
      </c>
      <c r="S75" s="40">
        <f>+M75/R75*100</f>
        <v>100</v>
      </c>
      <c r="T75" s="40">
        <f>+Q75/R75*100</f>
        <v>0</v>
      </c>
      <c r="U75" s="13"/>
    </row>
    <row r="76" spans="1:23" ht="15" customHeight="1">
      <c r="A76" s="13"/>
      <c r="B76" s="43" t="s">
        <v>191</v>
      </c>
      <c r="C76" s="34" t="s">
        <v>223</v>
      </c>
      <c r="D76" s="34" t="s">
        <v>172</v>
      </c>
      <c r="E76" s="34" t="s">
        <v>172</v>
      </c>
      <c r="F76" s="34" t="s">
        <v>172</v>
      </c>
      <c r="G76" s="34" t="s">
        <v>172</v>
      </c>
      <c r="H76" s="35" t="s">
        <v>91</v>
      </c>
      <c r="I76" s="38">
        <f t="shared" si="17"/>
        <v>88638725</v>
      </c>
      <c r="J76" s="38">
        <f t="shared" si="17"/>
        <v>15569259</v>
      </c>
      <c r="K76" s="38">
        <f t="shared" si="17"/>
        <v>283720</v>
      </c>
      <c r="L76" s="38">
        <f t="shared" si="17"/>
        <v>8433745</v>
      </c>
      <c r="M76" s="38">
        <f t="shared" si="17"/>
        <v>112925449</v>
      </c>
      <c r="N76" s="38">
        <f t="shared" si="17"/>
        <v>0</v>
      </c>
      <c r="O76" s="38">
        <f t="shared" si="17"/>
        <v>0</v>
      </c>
      <c r="P76" s="38">
        <f t="shared" si="17"/>
        <v>277001</v>
      </c>
      <c r="Q76" s="38">
        <f t="shared" si="17"/>
        <v>277001</v>
      </c>
      <c r="R76" s="38">
        <f t="shared" si="17"/>
        <v>113202450</v>
      </c>
      <c r="S76" s="40">
        <f>+M76/R76*100</f>
        <v>99.755304765930418</v>
      </c>
      <c r="T76" s="40">
        <f>+Q76/R76*100</f>
        <v>0.24469523406958066</v>
      </c>
      <c r="U76" s="13"/>
    </row>
    <row r="77" spans="1:23" ht="15" customHeight="1">
      <c r="A77" s="13"/>
      <c r="B77" s="43" t="s">
        <v>191</v>
      </c>
      <c r="C77" s="34" t="s">
        <v>223</v>
      </c>
      <c r="D77" s="34" t="s">
        <v>172</v>
      </c>
      <c r="E77" s="34" t="s">
        <v>172</v>
      </c>
      <c r="F77" s="34" t="s">
        <v>172</v>
      </c>
      <c r="G77" s="34" t="s">
        <v>172</v>
      </c>
      <c r="H77" s="35" t="s">
        <v>213</v>
      </c>
      <c r="I77" s="38">
        <f t="shared" si="17"/>
        <v>80875527</v>
      </c>
      <c r="J77" s="38">
        <f t="shared" si="17"/>
        <v>15084927</v>
      </c>
      <c r="K77" s="38">
        <f t="shared" si="17"/>
        <v>283720</v>
      </c>
      <c r="L77" s="38">
        <f t="shared" si="17"/>
        <v>8433745</v>
      </c>
      <c r="M77" s="38">
        <f t="shared" si="17"/>
        <v>104677919</v>
      </c>
      <c r="N77" s="38">
        <f t="shared" si="17"/>
        <v>0</v>
      </c>
      <c r="O77" s="38">
        <f t="shared" si="17"/>
        <v>0</v>
      </c>
      <c r="P77" s="38">
        <f t="shared" si="17"/>
        <v>277001</v>
      </c>
      <c r="Q77" s="38">
        <f t="shared" si="17"/>
        <v>277001</v>
      </c>
      <c r="R77" s="38">
        <f t="shared" si="17"/>
        <v>104954920</v>
      </c>
      <c r="S77" s="40">
        <f>+M77/R77*100</f>
        <v>99.736076212530094</v>
      </c>
      <c r="T77" s="40">
        <f>+Q77/R77*100</f>
        <v>0.26392378746989659</v>
      </c>
      <c r="U77" s="13"/>
    </row>
    <row r="78" spans="1:23" ht="15" customHeight="1">
      <c r="A78" s="13"/>
      <c r="B78" s="43" t="s">
        <v>191</v>
      </c>
      <c r="C78" s="34" t="s">
        <v>223</v>
      </c>
      <c r="D78" s="34" t="s">
        <v>172</v>
      </c>
      <c r="E78" s="34" t="s">
        <v>172</v>
      </c>
      <c r="F78" s="34" t="s">
        <v>172</v>
      </c>
      <c r="G78" s="34" t="s">
        <v>172</v>
      </c>
      <c r="H78" s="35" t="s">
        <v>209</v>
      </c>
      <c r="I78" s="41">
        <f t="shared" si="17"/>
        <v>83.027017734332233</v>
      </c>
      <c r="J78" s="41">
        <f t="shared" si="17"/>
        <v>58.834511738858218</v>
      </c>
      <c r="K78" s="41">
        <f t="shared" si="17"/>
        <v>66.757647058823537</v>
      </c>
      <c r="L78" s="41">
        <f t="shared" si="17"/>
        <v>16218.740384615385</v>
      </c>
      <c r="M78" s="41">
        <f t="shared" si="17"/>
        <v>84.742105613608231</v>
      </c>
      <c r="N78" s="41">
        <f t="shared" si="17"/>
        <v>0</v>
      </c>
      <c r="O78" s="41">
        <f t="shared" si="17"/>
        <v>0</v>
      </c>
      <c r="P78" s="41">
        <f t="shared" si="17"/>
        <v>0</v>
      </c>
      <c r="Q78" s="41">
        <f t="shared" si="17"/>
        <v>0</v>
      </c>
      <c r="R78" s="41">
        <f t="shared" si="17"/>
        <v>84.966352027955423</v>
      </c>
      <c r="S78" s="40"/>
      <c r="T78" s="40"/>
      <c r="U78" s="13"/>
    </row>
    <row r="79" spans="1:23" ht="15" customHeight="1">
      <c r="A79" s="13"/>
      <c r="B79" s="43" t="s">
        <v>191</v>
      </c>
      <c r="C79" s="34" t="s">
        <v>223</v>
      </c>
      <c r="D79" s="34" t="s">
        <v>172</v>
      </c>
      <c r="E79" s="34" t="s">
        <v>172</v>
      </c>
      <c r="F79" s="34" t="s">
        <v>172</v>
      </c>
      <c r="G79" s="34" t="s">
        <v>172</v>
      </c>
      <c r="H79" s="35" t="s">
        <v>210</v>
      </c>
      <c r="I79" s="41">
        <f t="shared" si="17"/>
        <v>83.027017734332233</v>
      </c>
      <c r="J79" s="41">
        <f t="shared" si="17"/>
        <v>58.834511738858218</v>
      </c>
      <c r="K79" s="41">
        <f t="shared" si="17"/>
        <v>66.757647058823537</v>
      </c>
      <c r="L79" s="41">
        <f t="shared" si="17"/>
        <v>16218.740384615385</v>
      </c>
      <c r="M79" s="41">
        <f t="shared" si="17"/>
        <v>84.742105613608231</v>
      </c>
      <c r="N79" s="41">
        <f t="shared" si="17"/>
        <v>0</v>
      </c>
      <c r="O79" s="41">
        <f t="shared" si="17"/>
        <v>0</v>
      </c>
      <c r="P79" s="41">
        <f t="shared" si="17"/>
        <v>0</v>
      </c>
      <c r="Q79" s="41">
        <f t="shared" si="17"/>
        <v>0</v>
      </c>
      <c r="R79" s="41">
        <f t="shared" si="17"/>
        <v>84.966352027955423</v>
      </c>
      <c r="S79" s="40"/>
      <c r="T79" s="40"/>
      <c r="U79" s="13"/>
    </row>
    <row r="80" spans="1:23" ht="15" customHeight="1">
      <c r="A80" s="13"/>
      <c r="B80" s="43" t="s">
        <v>172</v>
      </c>
      <c r="C80" s="34" t="s">
        <v>172</v>
      </c>
      <c r="D80" s="34" t="s">
        <v>172</v>
      </c>
      <c r="E80" s="34" t="s">
        <v>172</v>
      </c>
      <c r="F80" s="34" t="s">
        <v>172</v>
      </c>
      <c r="G80" s="34" t="s">
        <v>172</v>
      </c>
      <c r="H80" s="13"/>
      <c r="I80" s="41"/>
      <c r="J80" s="40"/>
      <c r="K80" s="40"/>
      <c r="L80" s="42"/>
      <c r="M80" s="40"/>
      <c r="N80" s="40"/>
      <c r="O80" s="37"/>
      <c r="P80" s="37"/>
      <c r="Q80" s="40"/>
      <c r="R80" s="40"/>
      <c r="S80" s="40"/>
      <c r="T80" s="40"/>
      <c r="U80" s="13"/>
    </row>
    <row r="81" spans="1:21" ht="18" customHeight="1">
      <c r="A81" s="13"/>
      <c r="B81" s="43" t="s">
        <v>191</v>
      </c>
      <c r="C81" s="34" t="s">
        <v>223</v>
      </c>
      <c r="D81" s="34" t="s">
        <v>225</v>
      </c>
      <c r="E81" s="34" t="s">
        <v>172</v>
      </c>
      <c r="F81" s="34" t="s">
        <v>172</v>
      </c>
      <c r="G81" s="34" t="s">
        <v>172</v>
      </c>
      <c r="H81" s="35" t="s">
        <v>226</v>
      </c>
      <c r="I81" s="36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40"/>
      <c r="T81" s="40"/>
      <c r="U81" s="13"/>
    </row>
    <row r="82" spans="1:21" ht="15" customHeight="1">
      <c r="A82" s="13"/>
      <c r="B82" s="43" t="s">
        <v>191</v>
      </c>
      <c r="C82" s="34" t="s">
        <v>223</v>
      </c>
      <c r="D82" s="34" t="s">
        <v>225</v>
      </c>
      <c r="E82" s="34" t="s">
        <v>172</v>
      </c>
      <c r="F82" s="34" t="s">
        <v>172</v>
      </c>
      <c r="G82" s="34" t="s">
        <v>172</v>
      </c>
      <c r="H82" s="35" t="s">
        <v>212</v>
      </c>
      <c r="I82" s="38">
        <f t="shared" ref="I82:L85" si="18">+I90+I114+I139</f>
        <v>97408686</v>
      </c>
      <c r="J82" s="38">
        <f t="shared" si="18"/>
        <v>25639589</v>
      </c>
      <c r="K82" s="38">
        <f t="shared" si="18"/>
        <v>425000</v>
      </c>
      <c r="L82" s="38">
        <f t="shared" si="18"/>
        <v>52000</v>
      </c>
      <c r="M82" s="38">
        <f>SUM(I82:L82)</f>
        <v>123525275</v>
      </c>
      <c r="N82" s="38">
        <f t="shared" ref="N82:Q85" si="19">+N90+N114+N139</f>
        <v>0</v>
      </c>
      <c r="O82" s="38">
        <f t="shared" si="19"/>
        <v>0</v>
      </c>
      <c r="P82" s="38">
        <f t="shared" si="19"/>
        <v>0</v>
      </c>
      <c r="Q82" s="38">
        <f t="shared" si="19"/>
        <v>0</v>
      </c>
      <c r="R82" s="38">
        <f>+M82+Q82</f>
        <v>123525275</v>
      </c>
      <c r="S82" s="47">
        <f>+M82/R82*100</f>
        <v>100</v>
      </c>
      <c r="T82" s="47">
        <f>+Q82/R82*100</f>
        <v>0</v>
      </c>
      <c r="U82" s="48"/>
    </row>
    <row r="83" spans="1:21" ht="15" customHeight="1">
      <c r="A83" s="13"/>
      <c r="B83" s="43" t="s">
        <v>191</v>
      </c>
      <c r="C83" s="34" t="s">
        <v>223</v>
      </c>
      <c r="D83" s="34" t="s">
        <v>225</v>
      </c>
      <c r="E83" s="34" t="s">
        <v>172</v>
      </c>
      <c r="F83" s="34" t="s">
        <v>172</v>
      </c>
      <c r="G83" s="34" t="s">
        <v>172</v>
      </c>
      <c r="H83" s="35" t="s">
        <v>90</v>
      </c>
      <c r="I83" s="38">
        <f t="shared" si="18"/>
        <v>97408686</v>
      </c>
      <c r="J83" s="38">
        <f t="shared" si="18"/>
        <v>25639589</v>
      </c>
      <c r="K83" s="38">
        <f t="shared" si="18"/>
        <v>425000</v>
      </c>
      <c r="L83" s="38">
        <f t="shared" si="18"/>
        <v>52000</v>
      </c>
      <c r="M83" s="38">
        <f>SUM(I83:L83)</f>
        <v>123525275</v>
      </c>
      <c r="N83" s="38">
        <f t="shared" si="19"/>
        <v>0</v>
      </c>
      <c r="O83" s="38">
        <f t="shared" si="19"/>
        <v>0</v>
      </c>
      <c r="P83" s="38">
        <f t="shared" si="19"/>
        <v>0</v>
      </c>
      <c r="Q83" s="38">
        <f t="shared" si="19"/>
        <v>0</v>
      </c>
      <c r="R83" s="38">
        <f>+M83+Q83</f>
        <v>123525275</v>
      </c>
      <c r="S83" s="47">
        <f>+M83/R83*100</f>
        <v>100</v>
      </c>
      <c r="T83" s="47">
        <f>+Q83/R83*100</f>
        <v>0</v>
      </c>
      <c r="U83" s="48"/>
    </row>
    <row r="84" spans="1:21" ht="15" customHeight="1">
      <c r="A84" s="13"/>
      <c r="B84" s="43" t="s">
        <v>191</v>
      </c>
      <c r="C84" s="34" t="s">
        <v>223</v>
      </c>
      <c r="D84" s="34" t="s">
        <v>225</v>
      </c>
      <c r="E84" s="34" t="s">
        <v>172</v>
      </c>
      <c r="F84" s="34" t="s">
        <v>172</v>
      </c>
      <c r="G84" s="34" t="s">
        <v>172</v>
      </c>
      <c r="H84" s="35" t="s">
        <v>91</v>
      </c>
      <c r="I84" s="38">
        <f t="shared" si="18"/>
        <v>88638725</v>
      </c>
      <c r="J84" s="38">
        <f t="shared" si="18"/>
        <v>15569259</v>
      </c>
      <c r="K84" s="38">
        <f t="shared" si="18"/>
        <v>283720</v>
      </c>
      <c r="L84" s="38">
        <f t="shared" si="18"/>
        <v>8433745</v>
      </c>
      <c r="M84" s="38">
        <f>SUM(I84:L84)</f>
        <v>112925449</v>
      </c>
      <c r="N84" s="38">
        <f t="shared" si="19"/>
        <v>0</v>
      </c>
      <c r="O84" s="38">
        <f t="shared" si="19"/>
        <v>0</v>
      </c>
      <c r="P84" s="38">
        <f t="shared" si="19"/>
        <v>277001</v>
      </c>
      <c r="Q84" s="38">
        <f t="shared" si="19"/>
        <v>277001</v>
      </c>
      <c r="R84" s="38">
        <f>+M84+Q84</f>
        <v>113202450</v>
      </c>
      <c r="S84" s="47">
        <f>+M84/R84*100</f>
        <v>99.755304765930418</v>
      </c>
      <c r="T84" s="47">
        <f>+Q84/R84*100</f>
        <v>0.24469523406958066</v>
      </c>
      <c r="U84" s="48"/>
    </row>
    <row r="85" spans="1:21" ht="15" customHeight="1">
      <c r="A85" s="13"/>
      <c r="B85" s="43" t="s">
        <v>191</v>
      </c>
      <c r="C85" s="34" t="s">
        <v>223</v>
      </c>
      <c r="D85" s="34" t="s">
        <v>225</v>
      </c>
      <c r="E85" s="34" t="s">
        <v>172</v>
      </c>
      <c r="F85" s="34" t="s">
        <v>172</v>
      </c>
      <c r="G85" s="34" t="s">
        <v>172</v>
      </c>
      <c r="H85" s="35" t="s">
        <v>213</v>
      </c>
      <c r="I85" s="38">
        <f t="shared" si="18"/>
        <v>80875527</v>
      </c>
      <c r="J85" s="38">
        <f t="shared" si="18"/>
        <v>15084927</v>
      </c>
      <c r="K85" s="38">
        <f t="shared" si="18"/>
        <v>283720</v>
      </c>
      <c r="L85" s="38">
        <f t="shared" si="18"/>
        <v>8433745</v>
      </c>
      <c r="M85" s="38">
        <f>SUM(I85:L85)</f>
        <v>104677919</v>
      </c>
      <c r="N85" s="38">
        <f t="shared" si="19"/>
        <v>0</v>
      </c>
      <c r="O85" s="38">
        <f t="shared" si="19"/>
        <v>0</v>
      </c>
      <c r="P85" s="38">
        <f t="shared" si="19"/>
        <v>277001</v>
      </c>
      <c r="Q85" s="38">
        <f t="shared" si="19"/>
        <v>277001</v>
      </c>
      <c r="R85" s="38">
        <f>+M85+Q85</f>
        <v>104954920</v>
      </c>
      <c r="S85" s="47">
        <f>+M85/R85*100</f>
        <v>99.736076212530094</v>
      </c>
      <c r="T85" s="47">
        <f>+Q85/R85*100</f>
        <v>0.26392378746989659</v>
      </c>
      <c r="U85" s="48"/>
    </row>
    <row r="86" spans="1:21" ht="15" customHeight="1">
      <c r="A86" s="13"/>
      <c r="B86" s="43" t="s">
        <v>191</v>
      </c>
      <c r="C86" s="34" t="s">
        <v>223</v>
      </c>
      <c r="D86" s="34" t="s">
        <v>225</v>
      </c>
      <c r="E86" s="34" t="s">
        <v>172</v>
      </c>
      <c r="F86" s="34" t="s">
        <v>172</v>
      </c>
      <c r="G86" s="34" t="s">
        <v>172</v>
      </c>
      <c r="H86" s="35" t="s">
        <v>209</v>
      </c>
      <c r="I86" s="41">
        <f>+I85/I82*100</f>
        <v>83.027017734332233</v>
      </c>
      <c r="J86" s="40">
        <f>+J85/J82*100</f>
        <v>58.834511738858218</v>
      </c>
      <c r="K86" s="40">
        <f>+K85/K82*100</f>
        <v>66.757647058823537</v>
      </c>
      <c r="L86" s="40">
        <f>+L85/L82*100</f>
        <v>16218.740384615385</v>
      </c>
      <c r="M86" s="40">
        <f>+M85/M82*100</f>
        <v>84.742105613608231</v>
      </c>
      <c r="N86" s="40">
        <v>0</v>
      </c>
      <c r="O86" s="40">
        <v>0</v>
      </c>
      <c r="P86" s="40">
        <v>0</v>
      </c>
      <c r="Q86" s="40">
        <v>0</v>
      </c>
      <c r="R86" s="40">
        <f>+R85/R82*100</f>
        <v>84.966352027955423</v>
      </c>
      <c r="S86" s="49"/>
      <c r="T86" s="49"/>
      <c r="U86" s="48"/>
    </row>
    <row r="87" spans="1:21" ht="15" customHeight="1">
      <c r="A87" s="13"/>
      <c r="B87" s="43" t="s">
        <v>191</v>
      </c>
      <c r="C87" s="34" t="s">
        <v>223</v>
      </c>
      <c r="D87" s="34" t="s">
        <v>225</v>
      </c>
      <c r="E87" s="34" t="s">
        <v>172</v>
      </c>
      <c r="F87" s="34" t="s">
        <v>172</v>
      </c>
      <c r="G87" s="34" t="s">
        <v>172</v>
      </c>
      <c r="H87" s="35" t="s">
        <v>210</v>
      </c>
      <c r="I87" s="41">
        <f t="shared" ref="I87:R87" si="20">+I85/I83*100</f>
        <v>83.027017734332233</v>
      </c>
      <c r="J87" s="40">
        <f t="shared" si="20"/>
        <v>58.834511738858218</v>
      </c>
      <c r="K87" s="40">
        <f t="shared" si="20"/>
        <v>66.757647058823537</v>
      </c>
      <c r="L87" s="40">
        <f t="shared" si="20"/>
        <v>16218.740384615385</v>
      </c>
      <c r="M87" s="40">
        <f t="shared" si="20"/>
        <v>84.742105613608231</v>
      </c>
      <c r="N87" s="40">
        <v>0</v>
      </c>
      <c r="O87" s="40">
        <v>0</v>
      </c>
      <c r="P87" s="40">
        <v>0</v>
      </c>
      <c r="Q87" s="40">
        <v>0</v>
      </c>
      <c r="R87" s="40">
        <f t="shared" si="20"/>
        <v>84.966352027955423</v>
      </c>
      <c r="S87" s="40"/>
      <c r="T87" s="40"/>
      <c r="U87" s="13"/>
    </row>
    <row r="88" spans="1:21" ht="15" customHeight="1">
      <c r="A88" s="13"/>
      <c r="B88" s="43" t="s">
        <v>172</v>
      </c>
      <c r="C88" s="34" t="s">
        <v>172</v>
      </c>
      <c r="D88" s="34" t="s">
        <v>172</v>
      </c>
      <c r="E88" s="34" t="s">
        <v>172</v>
      </c>
      <c r="F88" s="34" t="s">
        <v>172</v>
      </c>
      <c r="G88" s="34" t="s">
        <v>172</v>
      </c>
      <c r="H88" s="13"/>
      <c r="I88" s="41"/>
      <c r="J88" s="40"/>
      <c r="K88" s="40"/>
      <c r="L88" s="42"/>
      <c r="M88" s="40"/>
      <c r="N88" s="40"/>
      <c r="O88" s="37"/>
      <c r="P88" s="37"/>
      <c r="Q88" s="40"/>
      <c r="R88" s="40"/>
      <c r="S88" s="40"/>
      <c r="T88" s="40"/>
      <c r="U88" s="13"/>
    </row>
    <row r="89" spans="1:21" ht="18" customHeight="1">
      <c r="A89" s="13"/>
      <c r="B89" s="43" t="s">
        <v>191</v>
      </c>
      <c r="C89" s="34" t="s">
        <v>223</v>
      </c>
      <c r="D89" s="34" t="s">
        <v>225</v>
      </c>
      <c r="E89" s="34" t="s">
        <v>227</v>
      </c>
      <c r="F89" s="34" t="s">
        <v>172</v>
      </c>
      <c r="G89" s="34" t="s">
        <v>172</v>
      </c>
      <c r="H89" s="35" t="s">
        <v>228</v>
      </c>
      <c r="I89" s="36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40"/>
      <c r="T89" s="40"/>
      <c r="U89" s="13"/>
    </row>
    <row r="90" spans="1:21" ht="15" customHeight="1">
      <c r="A90" s="13"/>
      <c r="B90" s="43" t="s">
        <v>191</v>
      </c>
      <c r="C90" s="34" t="s">
        <v>223</v>
      </c>
      <c r="D90" s="34" t="s">
        <v>225</v>
      </c>
      <c r="E90" s="34" t="s">
        <v>227</v>
      </c>
      <c r="F90" s="34" t="s">
        <v>172</v>
      </c>
      <c r="G90" s="34" t="s">
        <v>172</v>
      </c>
      <c r="H90" s="35" t="s">
        <v>212</v>
      </c>
      <c r="I90" s="38">
        <f>+I98</f>
        <v>11008207</v>
      </c>
      <c r="J90" s="38">
        <f>+J98</f>
        <v>11235</v>
      </c>
      <c r="K90" s="38">
        <f>+K98</f>
        <v>0</v>
      </c>
      <c r="L90" s="38">
        <f>+L98</f>
        <v>0</v>
      </c>
      <c r="M90" s="38">
        <f>+M98</f>
        <v>11019442</v>
      </c>
      <c r="N90" s="37">
        <v>0</v>
      </c>
      <c r="O90" s="37">
        <v>0</v>
      </c>
      <c r="P90" s="37">
        <v>0</v>
      </c>
      <c r="Q90" s="37">
        <v>0</v>
      </c>
      <c r="R90" s="39">
        <f>+Q90+M90</f>
        <v>11019442</v>
      </c>
      <c r="S90" s="40">
        <v>100</v>
      </c>
      <c r="T90" s="37">
        <v>0</v>
      </c>
      <c r="U90" s="13"/>
    </row>
    <row r="91" spans="1:21" ht="15" customHeight="1">
      <c r="A91" s="13"/>
      <c r="B91" s="43" t="s">
        <v>191</v>
      </c>
      <c r="C91" s="34" t="s">
        <v>223</v>
      </c>
      <c r="D91" s="34" t="s">
        <v>225</v>
      </c>
      <c r="E91" s="34" t="s">
        <v>227</v>
      </c>
      <c r="F91" s="34" t="s">
        <v>172</v>
      </c>
      <c r="G91" s="34" t="s">
        <v>172</v>
      </c>
      <c r="H91" s="35" t="s">
        <v>90</v>
      </c>
      <c r="I91" s="38">
        <f t="shared" ref="I91:M93" si="21">+I99</f>
        <v>11008207</v>
      </c>
      <c r="J91" s="38">
        <f t="shared" si="21"/>
        <v>11235</v>
      </c>
      <c r="K91" s="38">
        <f t="shared" si="21"/>
        <v>0</v>
      </c>
      <c r="L91" s="38">
        <f t="shared" si="21"/>
        <v>0</v>
      </c>
      <c r="M91" s="38">
        <f t="shared" si="21"/>
        <v>11019442</v>
      </c>
      <c r="N91" s="37">
        <v>0</v>
      </c>
      <c r="O91" s="37">
        <v>0</v>
      </c>
      <c r="P91" s="37">
        <v>0</v>
      </c>
      <c r="Q91" s="37">
        <v>0</v>
      </c>
      <c r="R91" s="39">
        <f>+Q91+M91</f>
        <v>11019442</v>
      </c>
      <c r="S91" s="40">
        <v>100</v>
      </c>
      <c r="T91" s="37">
        <v>0</v>
      </c>
      <c r="U91" s="13"/>
    </row>
    <row r="92" spans="1:21" ht="15" customHeight="1">
      <c r="A92" s="13"/>
      <c r="B92" s="43" t="s">
        <v>191</v>
      </c>
      <c r="C92" s="34" t="s">
        <v>223</v>
      </c>
      <c r="D92" s="34" t="s">
        <v>225</v>
      </c>
      <c r="E92" s="34" t="s">
        <v>227</v>
      </c>
      <c r="F92" s="34" t="s">
        <v>172</v>
      </c>
      <c r="G92" s="34" t="s">
        <v>172</v>
      </c>
      <c r="H92" s="35" t="s">
        <v>91</v>
      </c>
      <c r="I92" s="38">
        <f t="shared" si="21"/>
        <v>10813698</v>
      </c>
      <c r="J92" s="38">
        <f t="shared" si="21"/>
        <v>11235</v>
      </c>
      <c r="K92" s="38">
        <f t="shared" si="21"/>
        <v>0</v>
      </c>
      <c r="L92" s="38">
        <f t="shared" si="21"/>
        <v>0</v>
      </c>
      <c r="M92" s="38">
        <f t="shared" si="21"/>
        <v>10824933</v>
      </c>
      <c r="N92" s="37">
        <v>0</v>
      </c>
      <c r="O92" s="37">
        <v>0</v>
      </c>
      <c r="P92" s="37">
        <v>0</v>
      </c>
      <c r="Q92" s="37">
        <v>0</v>
      </c>
      <c r="R92" s="39">
        <f>+Q92+M92</f>
        <v>10824933</v>
      </c>
      <c r="S92" s="40">
        <v>100</v>
      </c>
      <c r="T92" s="37">
        <v>0</v>
      </c>
      <c r="U92" s="13"/>
    </row>
    <row r="93" spans="1:21" ht="15" customHeight="1">
      <c r="A93" s="13"/>
      <c r="B93" s="43" t="s">
        <v>191</v>
      </c>
      <c r="C93" s="34" t="s">
        <v>223</v>
      </c>
      <c r="D93" s="34" t="s">
        <v>225</v>
      </c>
      <c r="E93" s="34" t="s">
        <v>227</v>
      </c>
      <c r="F93" s="34" t="s">
        <v>172</v>
      </c>
      <c r="G93" s="34" t="s">
        <v>172</v>
      </c>
      <c r="H93" s="35" t="s">
        <v>213</v>
      </c>
      <c r="I93" s="38">
        <f t="shared" si="21"/>
        <v>10483698</v>
      </c>
      <c r="J93" s="38">
        <f t="shared" si="21"/>
        <v>11235</v>
      </c>
      <c r="K93" s="38">
        <f t="shared" si="21"/>
        <v>0</v>
      </c>
      <c r="L93" s="38">
        <f t="shared" si="21"/>
        <v>0</v>
      </c>
      <c r="M93" s="38">
        <f t="shared" si="21"/>
        <v>10494933</v>
      </c>
      <c r="N93" s="37">
        <v>0</v>
      </c>
      <c r="O93" s="37">
        <v>0</v>
      </c>
      <c r="P93" s="37">
        <v>0</v>
      </c>
      <c r="Q93" s="37">
        <v>0</v>
      </c>
      <c r="R93" s="39">
        <f>+Q93+M93</f>
        <v>10494933</v>
      </c>
      <c r="S93" s="40">
        <v>100</v>
      </c>
      <c r="T93" s="37">
        <v>0</v>
      </c>
      <c r="U93" s="13"/>
    </row>
    <row r="94" spans="1:21" ht="15" customHeight="1">
      <c r="A94" s="13"/>
      <c r="B94" s="43" t="s">
        <v>191</v>
      </c>
      <c r="C94" s="34" t="s">
        <v>223</v>
      </c>
      <c r="D94" s="34" t="s">
        <v>225</v>
      </c>
      <c r="E94" s="34" t="s">
        <v>227</v>
      </c>
      <c r="F94" s="34" t="s">
        <v>172</v>
      </c>
      <c r="G94" s="34" t="s">
        <v>172</v>
      </c>
      <c r="H94" s="35" t="s">
        <v>209</v>
      </c>
      <c r="I94" s="41">
        <f>+I93/I90*100</f>
        <v>95.235291269504657</v>
      </c>
      <c r="J94" s="40">
        <f>+J93/J90*100</f>
        <v>100</v>
      </c>
      <c r="K94" s="50">
        <v>0</v>
      </c>
      <c r="L94" s="50">
        <v>0</v>
      </c>
      <c r="M94" s="40">
        <f>+M93/M90*100</f>
        <v>95.240149183597495</v>
      </c>
      <c r="N94" s="37">
        <v>0</v>
      </c>
      <c r="O94" s="37">
        <v>0</v>
      </c>
      <c r="P94" s="37">
        <v>0</v>
      </c>
      <c r="Q94" s="37">
        <v>0</v>
      </c>
      <c r="R94" s="40">
        <f>+R93/R90*100</f>
        <v>95.240149183597495</v>
      </c>
      <c r="S94" s="40"/>
      <c r="T94" s="37"/>
      <c r="U94" s="13"/>
    </row>
    <row r="95" spans="1:21" ht="15" customHeight="1">
      <c r="A95" s="13"/>
      <c r="B95" s="43" t="s">
        <v>191</v>
      </c>
      <c r="C95" s="34" t="s">
        <v>223</v>
      </c>
      <c r="D95" s="34" t="s">
        <v>225</v>
      </c>
      <c r="E95" s="34" t="s">
        <v>227</v>
      </c>
      <c r="F95" s="34" t="s">
        <v>172</v>
      </c>
      <c r="G95" s="34" t="s">
        <v>172</v>
      </c>
      <c r="H95" s="35" t="s">
        <v>210</v>
      </c>
      <c r="I95" s="41">
        <f>+I93/I91*100</f>
        <v>95.235291269504657</v>
      </c>
      <c r="J95" s="40">
        <f>+J93/J91*100</f>
        <v>100</v>
      </c>
      <c r="K95" s="50">
        <v>0</v>
      </c>
      <c r="L95" s="50">
        <v>0</v>
      </c>
      <c r="M95" s="40">
        <f>+M93/M91*100</f>
        <v>95.240149183597495</v>
      </c>
      <c r="N95" s="37">
        <v>0</v>
      </c>
      <c r="O95" s="37">
        <v>0</v>
      </c>
      <c r="P95" s="37">
        <v>0</v>
      </c>
      <c r="Q95" s="37">
        <v>0</v>
      </c>
      <c r="R95" s="40">
        <f>+R93/R91*100</f>
        <v>95.240149183597495</v>
      </c>
      <c r="S95" s="40"/>
      <c r="T95" s="37"/>
      <c r="U95" s="13"/>
    </row>
    <row r="96" spans="1:21" ht="15" customHeight="1">
      <c r="A96" s="13"/>
      <c r="B96" s="43" t="s">
        <v>172</v>
      </c>
      <c r="C96" s="34" t="s">
        <v>172</v>
      </c>
      <c r="D96" s="34" t="s">
        <v>172</v>
      </c>
      <c r="E96" s="34" t="s">
        <v>172</v>
      </c>
      <c r="F96" s="34" t="s">
        <v>172</v>
      </c>
      <c r="G96" s="34" t="s">
        <v>172</v>
      </c>
      <c r="H96" s="13"/>
      <c r="I96" s="41"/>
      <c r="J96" s="40"/>
      <c r="K96" s="37"/>
      <c r="L96" s="37"/>
      <c r="M96" s="40"/>
      <c r="N96" s="37"/>
      <c r="O96" s="37"/>
      <c r="P96" s="37"/>
      <c r="Q96" s="37"/>
      <c r="R96" s="40"/>
      <c r="S96" s="40"/>
      <c r="T96" s="37"/>
      <c r="U96" s="13"/>
    </row>
    <row r="97" spans="1:21" ht="18" customHeight="1">
      <c r="A97" s="13"/>
      <c r="B97" s="43" t="s">
        <v>191</v>
      </c>
      <c r="C97" s="34" t="s">
        <v>223</v>
      </c>
      <c r="D97" s="34" t="s">
        <v>225</v>
      </c>
      <c r="E97" s="34" t="s">
        <v>227</v>
      </c>
      <c r="F97" s="34" t="s">
        <v>229</v>
      </c>
      <c r="G97" s="34" t="s">
        <v>172</v>
      </c>
      <c r="H97" s="35" t="s">
        <v>230</v>
      </c>
      <c r="I97" s="36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7">
        <v>0</v>
      </c>
      <c r="R97" s="37">
        <v>0</v>
      </c>
      <c r="S97" s="40"/>
      <c r="T97" s="37"/>
      <c r="U97" s="13"/>
    </row>
    <row r="98" spans="1:21" ht="15" customHeight="1">
      <c r="A98" s="13"/>
      <c r="B98" s="43" t="s">
        <v>191</v>
      </c>
      <c r="C98" s="34" t="s">
        <v>223</v>
      </c>
      <c r="D98" s="34" t="s">
        <v>225</v>
      </c>
      <c r="E98" s="34" t="s">
        <v>227</v>
      </c>
      <c r="F98" s="34" t="s">
        <v>229</v>
      </c>
      <c r="G98" s="34" t="s">
        <v>172</v>
      </c>
      <c r="H98" s="35" t="s">
        <v>212</v>
      </c>
      <c r="I98" s="38">
        <f>+I106</f>
        <v>11008207</v>
      </c>
      <c r="J98" s="38">
        <f>+J106</f>
        <v>11235</v>
      </c>
      <c r="K98" s="37">
        <v>0</v>
      </c>
      <c r="L98" s="37">
        <v>0</v>
      </c>
      <c r="M98" s="39">
        <f>+M106</f>
        <v>11019442</v>
      </c>
      <c r="N98" s="37">
        <v>0</v>
      </c>
      <c r="O98" s="37">
        <v>0</v>
      </c>
      <c r="P98" s="37">
        <v>0</v>
      </c>
      <c r="Q98" s="37">
        <v>0</v>
      </c>
      <c r="R98" s="39">
        <f>+Q98+M98</f>
        <v>11019442</v>
      </c>
      <c r="S98" s="40">
        <v>100</v>
      </c>
      <c r="T98" s="37">
        <v>0</v>
      </c>
      <c r="U98" s="13"/>
    </row>
    <row r="99" spans="1:21" ht="15" customHeight="1">
      <c r="A99" s="13"/>
      <c r="B99" s="43" t="s">
        <v>191</v>
      </c>
      <c r="C99" s="34" t="s">
        <v>223</v>
      </c>
      <c r="D99" s="34" t="s">
        <v>225</v>
      </c>
      <c r="E99" s="34" t="s">
        <v>227</v>
      </c>
      <c r="F99" s="34" t="s">
        <v>229</v>
      </c>
      <c r="G99" s="34" t="s">
        <v>172</v>
      </c>
      <c r="H99" s="35" t="s">
        <v>90</v>
      </c>
      <c r="I99" s="38">
        <f t="shared" ref="I99:J101" si="22">+I107</f>
        <v>11008207</v>
      </c>
      <c r="J99" s="38">
        <f t="shared" si="22"/>
        <v>11235</v>
      </c>
      <c r="K99" s="37">
        <v>0</v>
      </c>
      <c r="L99" s="37">
        <v>0</v>
      </c>
      <c r="M99" s="39">
        <f>+M107</f>
        <v>11019442</v>
      </c>
      <c r="N99" s="37">
        <v>0</v>
      </c>
      <c r="O99" s="37">
        <v>0</v>
      </c>
      <c r="P99" s="37">
        <v>0</v>
      </c>
      <c r="Q99" s="37">
        <v>0</v>
      </c>
      <c r="R99" s="39">
        <f>+Q99+M99</f>
        <v>11019442</v>
      </c>
      <c r="S99" s="40">
        <v>100</v>
      </c>
      <c r="T99" s="37">
        <v>0</v>
      </c>
      <c r="U99" s="13"/>
    </row>
    <row r="100" spans="1:21" ht="15" customHeight="1">
      <c r="A100" s="13"/>
      <c r="B100" s="43" t="s">
        <v>191</v>
      </c>
      <c r="C100" s="34" t="s">
        <v>223</v>
      </c>
      <c r="D100" s="34" t="s">
        <v>225</v>
      </c>
      <c r="E100" s="34" t="s">
        <v>227</v>
      </c>
      <c r="F100" s="34" t="s">
        <v>229</v>
      </c>
      <c r="G100" s="34" t="s">
        <v>172</v>
      </c>
      <c r="H100" s="35" t="s">
        <v>91</v>
      </c>
      <c r="I100" s="38">
        <f t="shared" si="22"/>
        <v>10813698</v>
      </c>
      <c r="J100" s="38">
        <f t="shared" si="22"/>
        <v>11235</v>
      </c>
      <c r="K100" s="37">
        <v>0</v>
      </c>
      <c r="L100" s="37">
        <v>0</v>
      </c>
      <c r="M100" s="39">
        <f>+M108</f>
        <v>10824933</v>
      </c>
      <c r="N100" s="37">
        <v>0</v>
      </c>
      <c r="O100" s="37">
        <v>0</v>
      </c>
      <c r="P100" s="37">
        <v>0</v>
      </c>
      <c r="Q100" s="37">
        <v>0</v>
      </c>
      <c r="R100" s="39">
        <f>+Q100+M100</f>
        <v>10824933</v>
      </c>
      <c r="S100" s="40">
        <v>100</v>
      </c>
      <c r="T100" s="37">
        <v>0</v>
      </c>
      <c r="U100" s="13"/>
    </row>
    <row r="101" spans="1:21" ht="15" customHeight="1">
      <c r="A101" s="13"/>
      <c r="B101" s="43" t="s">
        <v>191</v>
      </c>
      <c r="C101" s="34" t="s">
        <v>223</v>
      </c>
      <c r="D101" s="34" t="s">
        <v>225</v>
      </c>
      <c r="E101" s="34" t="s">
        <v>227</v>
      </c>
      <c r="F101" s="34" t="s">
        <v>229</v>
      </c>
      <c r="G101" s="34" t="s">
        <v>172</v>
      </c>
      <c r="H101" s="35" t="s">
        <v>213</v>
      </c>
      <c r="I101" s="38">
        <f t="shared" si="22"/>
        <v>10483698</v>
      </c>
      <c r="J101" s="38">
        <f t="shared" si="22"/>
        <v>11235</v>
      </c>
      <c r="K101" s="37">
        <v>0</v>
      </c>
      <c r="L101" s="37">
        <v>0</v>
      </c>
      <c r="M101" s="39">
        <f>+M109</f>
        <v>10494933</v>
      </c>
      <c r="N101" s="37">
        <v>0</v>
      </c>
      <c r="O101" s="37">
        <v>0</v>
      </c>
      <c r="P101" s="37">
        <v>0</v>
      </c>
      <c r="Q101" s="37">
        <v>0</v>
      </c>
      <c r="R101" s="39">
        <f>+Q101+M101</f>
        <v>10494933</v>
      </c>
      <c r="S101" s="40">
        <v>100</v>
      </c>
      <c r="T101" s="37">
        <v>0</v>
      </c>
      <c r="U101" s="13"/>
    </row>
    <row r="102" spans="1:21" ht="15" customHeight="1">
      <c r="A102" s="13"/>
      <c r="B102" s="43" t="s">
        <v>191</v>
      </c>
      <c r="C102" s="34" t="s">
        <v>223</v>
      </c>
      <c r="D102" s="34" t="s">
        <v>225</v>
      </c>
      <c r="E102" s="34" t="s">
        <v>227</v>
      </c>
      <c r="F102" s="34" t="s">
        <v>229</v>
      </c>
      <c r="G102" s="34" t="s">
        <v>172</v>
      </c>
      <c r="H102" s="35" t="s">
        <v>209</v>
      </c>
      <c r="I102" s="41">
        <f>+I101/I98*100</f>
        <v>95.235291269504657</v>
      </c>
      <c r="J102" s="40">
        <f>+J101/J98*100</f>
        <v>100</v>
      </c>
      <c r="K102" s="37">
        <v>0</v>
      </c>
      <c r="L102" s="37">
        <v>0</v>
      </c>
      <c r="M102" s="40">
        <f>+M101/M98*100</f>
        <v>95.240149183597495</v>
      </c>
      <c r="N102" s="37">
        <v>0</v>
      </c>
      <c r="O102" s="37">
        <v>0</v>
      </c>
      <c r="P102" s="37">
        <v>0</v>
      </c>
      <c r="Q102" s="37">
        <v>0</v>
      </c>
      <c r="R102" s="40">
        <f>+R101/R98*100</f>
        <v>95.240149183597495</v>
      </c>
      <c r="S102" s="40"/>
      <c r="T102" s="37"/>
      <c r="U102" s="13"/>
    </row>
    <row r="103" spans="1:21" ht="15" customHeight="1">
      <c r="A103" s="13"/>
      <c r="B103" s="43" t="s">
        <v>191</v>
      </c>
      <c r="C103" s="34" t="s">
        <v>223</v>
      </c>
      <c r="D103" s="34" t="s">
        <v>225</v>
      </c>
      <c r="E103" s="34" t="s">
        <v>227</v>
      </c>
      <c r="F103" s="34" t="s">
        <v>229</v>
      </c>
      <c r="G103" s="34" t="s">
        <v>172</v>
      </c>
      <c r="H103" s="35" t="s">
        <v>210</v>
      </c>
      <c r="I103" s="41">
        <f>+I101/I99*100</f>
        <v>95.235291269504657</v>
      </c>
      <c r="J103" s="40">
        <f>+J101/J99*100</f>
        <v>100</v>
      </c>
      <c r="K103" s="37">
        <v>0</v>
      </c>
      <c r="L103" s="37">
        <v>0</v>
      </c>
      <c r="M103" s="40">
        <f>+M101/M99*100</f>
        <v>95.240149183597495</v>
      </c>
      <c r="N103" s="37">
        <v>0</v>
      </c>
      <c r="O103" s="37">
        <v>0</v>
      </c>
      <c r="P103" s="37">
        <v>0</v>
      </c>
      <c r="Q103" s="37">
        <v>0</v>
      </c>
      <c r="R103" s="40">
        <f>+R101/R99*100</f>
        <v>95.240149183597495</v>
      </c>
      <c r="S103" s="40"/>
      <c r="T103" s="37"/>
      <c r="U103" s="13"/>
    </row>
    <row r="104" spans="1:21" ht="15" customHeight="1">
      <c r="A104" s="13"/>
      <c r="B104" s="43" t="s">
        <v>172</v>
      </c>
      <c r="C104" s="34" t="s">
        <v>172</v>
      </c>
      <c r="D104" s="34" t="s">
        <v>172</v>
      </c>
      <c r="E104" s="34" t="s">
        <v>172</v>
      </c>
      <c r="F104" s="34" t="s">
        <v>172</v>
      </c>
      <c r="G104" s="34" t="s">
        <v>172</v>
      </c>
      <c r="H104" s="13"/>
      <c r="I104" s="41"/>
      <c r="J104" s="40"/>
      <c r="K104" s="37"/>
      <c r="L104" s="37"/>
      <c r="M104" s="40"/>
      <c r="N104" s="37"/>
      <c r="O104" s="37"/>
      <c r="P104" s="37"/>
      <c r="Q104" s="37"/>
      <c r="R104" s="40"/>
      <c r="S104" s="40"/>
      <c r="T104" s="37"/>
      <c r="U104" s="13"/>
    </row>
    <row r="105" spans="1:21" ht="24" customHeight="1">
      <c r="A105" s="13"/>
      <c r="B105" s="43" t="s">
        <v>191</v>
      </c>
      <c r="C105" s="34" t="s">
        <v>223</v>
      </c>
      <c r="D105" s="34" t="s">
        <v>225</v>
      </c>
      <c r="E105" s="34" t="s">
        <v>227</v>
      </c>
      <c r="F105" s="34" t="s">
        <v>229</v>
      </c>
      <c r="G105" s="34" t="s">
        <v>220</v>
      </c>
      <c r="H105" s="35" t="s">
        <v>221</v>
      </c>
      <c r="I105" s="36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40"/>
      <c r="T105" s="37"/>
      <c r="U105" s="13"/>
    </row>
    <row r="106" spans="1:21" ht="15" customHeight="1">
      <c r="A106" s="13"/>
      <c r="B106" s="43" t="s">
        <v>191</v>
      </c>
      <c r="C106" s="34" t="s">
        <v>223</v>
      </c>
      <c r="D106" s="34" t="s">
        <v>225</v>
      </c>
      <c r="E106" s="34" t="s">
        <v>227</v>
      </c>
      <c r="F106" s="34" t="s">
        <v>229</v>
      </c>
      <c r="G106" s="34" t="s">
        <v>220</v>
      </c>
      <c r="H106" s="35" t="s">
        <v>212</v>
      </c>
      <c r="I106" s="45">
        <f>+'GTO X CAT PROGRAM '!G62</f>
        <v>11008207</v>
      </c>
      <c r="J106" s="135">
        <f>+'GTO X CAT PROGRAM '!H62</f>
        <v>11235</v>
      </c>
      <c r="K106" s="39">
        <f>+'GTO X CAT PROGRAM '!I62</f>
        <v>0</v>
      </c>
      <c r="L106" s="39">
        <f>+'GTO X CAT PROGRAM '!J62</f>
        <v>0</v>
      </c>
      <c r="M106" s="39">
        <f>+I106+J106+K106+L106</f>
        <v>11019442</v>
      </c>
      <c r="N106" s="37">
        <v>0</v>
      </c>
      <c r="O106" s="37">
        <v>0</v>
      </c>
      <c r="P106" s="37">
        <v>0</v>
      </c>
      <c r="Q106" s="37">
        <v>0</v>
      </c>
      <c r="R106" s="39">
        <f>+M106+Q106</f>
        <v>11019442</v>
      </c>
      <c r="S106" s="40">
        <v>100</v>
      </c>
      <c r="T106" s="37">
        <v>0</v>
      </c>
      <c r="U106" s="13"/>
    </row>
    <row r="107" spans="1:21" ht="15" customHeight="1">
      <c r="A107" s="13"/>
      <c r="B107" s="43" t="s">
        <v>191</v>
      </c>
      <c r="C107" s="34" t="s">
        <v>223</v>
      </c>
      <c r="D107" s="34" t="s">
        <v>225</v>
      </c>
      <c r="E107" s="34" t="s">
        <v>227</v>
      </c>
      <c r="F107" s="34" t="s">
        <v>229</v>
      </c>
      <c r="G107" s="34" t="s">
        <v>220</v>
      </c>
      <c r="H107" s="35" t="s">
        <v>90</v>
      </c>
      <c r="I107" s="45">
        <f>+'GTO X CAT PROGRAM '!G63</f>
        <v>11008207</v>
      </c>
      <c r="J107" s="135">
        <f>+'GTO X CAT PROGRAM '!H63</f>
        <v>11235</v>
      </c>
      <c r="K107" s="39">
        <f>+'GTO X CAT PROGRAM '!I63</f>
        <v>0</v>
      </c>
      <c r="L107" s="39">
        <f>+'GTO X CAT PROGRAM '!J63</f>
        <v>0</v>
      </c>
      <c r="M107" s="39">
        <f>+I107+J107+K107+L107</f>
        <v>11019442</v>
      </c>
      <c r="N107" s="37">
        <v>0</v>
      </c>
      <c r="O107" s="37">
        <v>0</v>
      </c>
      <c r="P107" s="37">
        <v>0</v>
      </c>
      <c r="Q107" s="37">
        <v>0</v>
      </c>
      <c r="R107" s="39">
        <f>+M107+Q107</f>
        <v>11019442</v>
      </c>
      <c r="S107" s="40">
        <v>100</v>
      </c>
      <c r="T107" s="37">
        <v>0</v>
      </c>
      <c r="U107" s="13"/>
    </row>
    <row r="108" spans="1:21" ht="15" customHeight="1">
      <c r="A108" s="13"/>
      <c r="B108" s="43" t="s">
        <v>191</v>
      </c>
      <c r="C108" s="34" t="s">
        <v>223</v>
      </c>
      <c r="D108" s="34" t="s">
        <v>225</v>
      </c>
      <c r="E108" s="34" t="s">
        <v>227</v>
      </c>
      <c r="F108" s="34" t="s">
        <v>229</v>
      </c>
      <c r="G108" s="34" t="s">
        <v>220</v>
      </c>
      <c r="H108" s="35" t="s">
        <v>91</v>
      </c>
      <c r="I108" s="45">
        <f>+'GTO X CAT PROGRAM '!G64</f>
        <v>10813698</v>
      </c>
      <c r="J108" s="135">
        <f>+'GTO X CAT PROGRAM '!H64</f>
        <v>11235</v>
      </c>
      <c r="K108" s="39">
        <f>+'GTO X CAT PROGRAM '!I64</f>
        <v>0</v>
      </c>
      <c r="L108" s="39">
        <f>+'GTO X CAT PROGRAM '!J64</f>
        <v>0</v>
      </c>
      <c r="M108" s="39">
        <f>+I108+J108+K108+L108</f>
        <v>10824933</v>
      </c>
      <c r="N108" s="37">
        <v>0</v>
      </c>
      <c r="O108" s="37">
        <v>0</v>
      </c>
      <c r="P108" s="37">
        <v>0</v>
      </c>
      <c r="Q108" s="37">
        <v>0</v>
      </c>
      <c r="R108" s="39">
        <f>+M108+Q108</f>
        <v>10824933</v>
      </c>
      <c r="S108" s="40">
        <v>100</v>
      </c>
      <c r="T108" s="37">
        <v>0</v>
      </c>
      <c r="U108" s="13"/>
    </row>
    <row r="109" spans="1:21" ht="15" customHeight="1">
      <c r="A109" s="13"/>
      <c r="B109" s="43" t="s">
        <v>191</v>
      </c>
      <c r="C109" s="34" t="s">
        <v>223</v>
      </c>
      <c r="D109" s="34" t="s">
        <v>225</v>
      </c>
      <c r="E109" s="34" t="s">
        <v>227</v>
      </c>
      <c r="F109" s="34" t="s">
        <v>229</v>
      </c>
      <c r="G109" s="34" t="s">
        <v>220</v>
      </c>
      <c r="H109" s="35" t="s">
        <v>213</v>
      </c>
      <c r="I109" s="45">
        <f>+'GTO X CAT PROGRAM '!G65</f>
        <v>10483698</v>
      </c>
      <c r="J109" s="135">
        <f>+'GTO X CAT PROGRAM '!H65</f>
        <v>11235</v>
      </c>
      <c r="K109" s="39">
        <f>+'GTO X CAT PROGRAM '!I65</f>
        <v>0</v>
      </c>
      <c r="L109" s="39">
        <f>+'GTO X CAT PROGRAM '!J65</f>
        <v>0</v>
      </c>
      <c r="M109" s="39">
        <f>+I109+J109+K109+L109</f>
        <v>10494933</v>
      </c>
      <c r="N109" s="37">
        <v>0</v>
      </c>
      <c r="O109" s="37">
        <v>0</v>
      </c>
      <c r="P109" s="37">
        <v>0</v>
      </c>
      <c r="Q109" s="37">
        <v>0</v>
      </c>
      <c r="R109" s="39">
        <f>+M109+Q109</f>
        <v>10494933</v>
      </c>
      <c r="S109" s="40">
        <v>100</v>
      </c>
      <c r="T109" s="37">
        <v>0</v>
      </c>
      <c r="U109" s="13"/>
    </row>
    <row r="110" spans="1:21" ht="15" customHeight="1">
      <c r="A110" s="13"/>
      <c r="B110" s="43" t="s">
        <v>191</v>
      </c>
      <c r="C110" s="34" t="s">
        <v>223</v>
      </c>
      <c r="D110" s="34" t="s">
        <v>225</v>
      </c>
      <c r="E110" s="34" t="s">
        <v>227</v>
      </c>
      <c r="F110" s="34" t="s">
        <v>229</v>
      </c>
      <c r="G110" s="34" t="s">
        <v>220</v>
      </c>
      <c r="H110" s="35" t="s">
        <v>209</v>
      </c>
      <c r="I110" s="41">
        <f>+I109/I106*100</f>
        <v>95.235291269504657</v>
      </c>
      <c r="J110" s="41">
        <f>+J109/J106*100</f>
        <v>100</v>
      </c>
      <c r="K110" s="50">
        <v>0</v>
      </c>
      <c r="L110" s="50">
        <v>0</v>
      </c>
      <c r="M110" s="41">
        <f>+M109/M106*100</f>
        <v>95.240149183597495</v>
      </c>
      <c r="N110" s="37">
        <v>0</v>
      </c>
      <c r="O110" s="37">
        <v>0</v>
      </c>
      <c r="P110" s="37">
        <v>0</v>
      </c>
      <c r="Q110" s="37">
        <v>0</v>
      </c>
      <c r="R110" s="41">
        <f>+R109/R106*100</f>
        <v>95.240149183597495</v>
      </c>
      <c r="S110" s="40"/>
      <c r="T110" s="37"/>
      <c r="U110" s="13"/>
    </row>
    <row r="111" spans="1:21" ht="15" customHeight="1">
      <c r="A111" s="13"/>
      <c r="B111" s="43" t="s">
        <v>191</v>
      </c>
      <c r="C111" s="34" t="s">
        <v>223</v>
      </c>
      <c r="D111" s="34" t="s">
        <v>225</v>
      </c>
      <c r="E111" s="34" t="s">
        <v>227</v>
      </c>
      <c r="F111" s="34" t="s">
        <v>229</v>
      </c>
      <c r="G111" s="34" t="s">
        <v>220</v>
      </c>
      <c r="H111" s="35" t="s">
        <v>210</v>
      </c>
      <c r="I111" s="41">
        <f>+I109/I107*100</f>
        <v>95.235291269504657</v>
      </c>
      <c r="J111" s="41">
        <f>+J109/J107*100</f>
        <v>100</v>
      </c>
      <c r="K111" s="50">
        <v>0</v>
      </c>
      <c r="L111" s="50">
        <v>0</v>
      </c>
      <c r="M111" s="41">
        <f>+M109/M107*100</f>
        <v>95.240149183597495</v>
      </c>
      <c r="N111" s="37">
        <v>0</v>
      </c>
      <c r="O111" s="37">
        <v>0</v>
      </c>
      <c r="P111" s="37">
        <v>0</v>
      </c>
      <c r="Q111" s="37">
        <v>0</v>
      </c>
      <c r="R111" s="41">
        <f>+R109/R107*100</f>
        <v>95.240149183597495</v>
      </c>
      <c r="S111" s="40"/>
      <c r="T111" s="37"/>
      <c r="U111" s="13"/>
    </row>
    <row r="112" spans="1:21" ht="15" customHeight="1">
      <c r="A112" s="13"/>
      <c r="B112" s="43" t="s">
        <v>172</v>
      </c>
      <c r="C112" s="34" t="s">
        <v>172</v>
      </c>
      <c r="D112" s="34" t="s">
        <v>172</v>
      </c>
      <c r="E112" s="34" t="s">
        <v>172</v>
      </c>
      <c r="F112" s="34" t="s">
        <v>172</v>
      </c>
      <c r="G112" s="34" t="s">
        <v>172</v>
      </c>
      <c r="H112" s="13"/>
      <c r="I112" s="41"/>
      <c r="J112" s="40"/>
      <c r="K112" s="37"/>
      <c r="L112" s="37"/>
      <c r="M112" s="40"/>
      <c r="N112" s="37"/>
      <c r="O112" s="37"/>
      <c r="P112" s="37"/>
      <c r="Q112" s="37"/>
      <c r="R112" s="40"/>
      <c r="S112" s="40"/>
      <c r="T112" s="37"/>
      <c r="U112" s="13"/>
    </row>
    <row r="113" spans="1:21" ht="33" customHeight="1">
      <c r="A113" s="13"/>
      <c r="B113" s="43" t="s">
        <v>191</v>
      </c>
      <c r="C113" s="34" t="s">
        <v>223</v>
      </c>
      <c r="D113" s="34" t="s">
        <v>225</v>
      </c>
      <c r="E113" s="34" t="s">
        <v>231</v>
      </c>
      <c r="F113" s="34" t="s">
        <v>172</v>
      </c>
      <c r="G113" s="34" t="s">
        <v>172</v>
      </c>
      <c r="H113" s="35" t="s">
        <v>232</v>
      </c>
      <c r="I113" s="36">
        <v>0</v>
      </c>
      <c r="J113" s="37">
        <v>0</v>
      </c>
      <c r="K113" s="37">
        <v>0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7">
        <v>0</v>
      </c>
      <c r="R113" s="37">
        <v>0</v>
      </c>
      <c r="S113" s="40"/>
      <c r="T113" s="37"/>
      <c r="U113" s="13"/>
    </row>
    <row r="114" spans="1:21" ht="15" customHeight="1">
      <c r="A114" s="13"/>
      <c r="B114" s="43" t="s">
        <v>191</v>
      </c>
      <c r="C114" s="34" t="s">
        <v>223</v>
      </c>
      <c r="D114" s="34" t="s">
        <v>225</v>
      </c>
      <c r="E114" s="34" t="s">
        <v>231</v>
      </c>
      <c r="F114" s="34" t="s">
        <v>172</v>
      </c>
      <c r="G114" s="34" t="s">
        <v>172</v>
      </c>
      <c r="H114" s="35" t="s">
        <v>212</v>
      </c>
      <c r="I114" s="38">
        <f t="shared" ref="I114:N114" si="23">+I122</f>
        <v>86400479</v>
      </c>
      <c r="J114" s="38">
        <f t="shared" si="23"/>
        <v>25628354</v>
      </c>
      <c r="K114" s="38">
        <f t="shared" si="23"/>
        <v>425000</v>
      </c>
      <c r="L114" s="38">
        <f t="shared" si="23"/>
        <v>52000</v>
      </c>
      <c r="M114" s="38">
        <f t="shared" si="23"/>
        <v>112505833</v>
      </c>
      <c r="N114" s="39">
        <f t="shared" si="23"/>
        <v>0</v>
      </c>
      <c r="O114" s="37">
        <v>0</v>
      </c>
      <c r="P114" s="37">
        <v>0</v>
      </c>
      <c r="Q114" s="39">
        <f>SUM(N114:P114)</f>
        <v>0</v>
      </c>
      <c r="R114" s="39">
        <f>+Q114+M114</f>
        <v>112505833</v>
      </c>
      <c r="S114" s="40">
        <f>+M114/R114*100</f>
        <v>100</v>
      </c>
      <c r="T114" s="40">
        <f>+N114/R114*100</f>
        <v>0</v>
      </c>
      <c r="U114" s="13"/>
    </row>
    <row r="115" spans="1:21" ht="15" customHeight="1">
      <c r="A115" s="13"/>
      <c r="B115" s="43" t="s">
        <v>191</v>
      </c>
      <c r="C115" s="34" t="s">
        <v>223</v>
      </c>
      <c r="D115" s="34" t="s">
        <v>225</v>
      </c>
      <c r="E115" s="34" t="s">
        <v>231</v>
      </c>
      <c r="F115" s="34" t="s">
        <v>172</v>
      </c>
      <c r="G115" s="34" t="s">
        <v>172</v>
      </c>
      <c r="H115" s="35" t="s">
        <v>90</v>
      </c>
      <c r="I115" s="38">
        <f t="shared" ref="I115:M117" si="24">+I123</f>
        <v>86400479</v>
      </c>
      <c r="J115" s="38">
        <f t="shared" si="24"/>
        <v>25628354</v>
      </c>
      <c r="K115" s="38">
        <f t="shared" si="24"/>
        <v>425000</v>
      </c>
      <c r="L115" s="38">
        <f t="shared" si="24"/>
        <v>52000</v>
      </c>
      <c r="M115" s="38">
        <f t="shared" si="24"/>
        <v>112505833</v>
      </c>
      <c r="N115" s="39">
        <f>+N123</f>
        <v>0</v>
      </c>
      <c r="O115" s="37">
        <v>0</v>
      </c>
      <c r="P115" s="37">
        <v>0</v>
      </c>
      <c r="Q115" s="39">
        <f>SUM(N115:P115)</f>
        <v>0</v>
      </c>
      <c r="R115" s="39">
        <f>+Q115+M115</f>
        <v>112505833</v>
      </c>
      <c r="S115" s="40">
        <f>+M115/R115*100</f>
        <v>100</v>
      </c>
      <c r="T115" s="40">
        <f>+N115/R115*100</f>
        <v>0</v>
      </c>
      <c r="U115" s="13"/>
    </row>
    <row r="116" spans="1:21" ht="15" customHeight="1">
      <c r="A116" s="13"/>
      <c r="B116" s="43" t="s">
        <v>191</v>
      </c>
      <c r="C116" s="34" t="s">
        <v>223</v>
      </c>
      <c r="D116" s="34" t="s">
        <v>225</v>
      </c>
      <c r="E116" s="34" t="s">
        <v>231</v>
      </c>
      <c r="F116" s="34" t="s">
        <v>172</v>
      </c>
      <c r="G116" s="34" t="s">
        <v>172</v>
      </c>
      <c r="H116" s="35" t="s">
        <v>91</v>
      </c>
      <c r="I116" s="38">
        <f t="shared" si="24"/>
        <v>77825027</v>
      </c>
      <c r="J116" s="38">
        <f t="shared" si="24"/>
        <v>15558024</v>
      </c>
      <c r="K116" s="38">
        <f t="shared" si="24"/>
        <v>283720</v>
      </c>
      <c r="L116" s="38">
        <f t="shared" si="24"/>
        <v>30000</v>
      </c>
      <c r="M116" s="38">
        <f t="shared" si="24"/>
        <v>93696771</v>
      </c>
      <c r="N116" s="39">
        <f>+N124</f>
        <v>0</v>
      </c>
      <c r="O116" s="37">
        <v>0</v>
      </c>
      <c r="P116" s="37">
        <v>0</v>
      </c>
      <c r="Q116" s="39">
        <f>SUM(N116:P116)</f>
        <v>0</v>
      </c>
      <c r="R116" s="39">
        <f>+Q116+M116</f>
        <v>93696771</v>
      </c>
      <c r="S116" s="40">
        <f>+M116/R116*100</f>
        <v>100</v>
      </c>
      <c r="T116" s="40"/>
      <c r="U116" s="13"/>
    </row>
    <row r="117" spans="1:21" ht="15" customHeight="1">
      <c r="A117" s="13"/>
      <c r="B117" s="43" t="s">
        <v>191</v>
      </c>
      <c r="C117" s="34" t="s">
        <v>223</v>
      </c>
      <c r="D117" s="34" t="s">
        <v>225</v>
      </c>
      <c r="E117" s="34" t="s">
        <v>231</v>
      </c>
      <c r="F117" s="34" t="s">
        <v>172</v>
      </c>
      <c r="G117" s="34" t="s">
        <v>172</v>
      </c>
      <c r="H117" s="35" t="s">
        <v>213</v>
      </c>
      <c r="I117" s="38">
        <f t="shared" si="24"/>
        <v>70391829</v>
      </c>
      <c r="J117" s="38">
        <f t="shared" si="24"/>
        <v>15073692</v>
      </c>
      <c r="K117" s="38">
        <f t="shared" si="24"/>
        <v>283720</v>
      </c>
      <c r="L117" s="38">
        <f t="shared" si="24"/>
        <v>30000</v>
      </c>
      <c r="M117" s="38">
        <f t="shared" si="24"/>
        <v>85779241</v>
      </c>
      <c r="N117" s="39">
        <f>+N125</f>
        <v>0</v>
      </c>
      <c r="O117" s="37">
        <v>0</v>
      </c>
      <c r="P117" s="37">
        <v>0</v>
      </c>
      <c r="Q117" s="39">
        <f>SUM(N117:P117)</f>
        <v>0</v>
      </c>
      <c r="R117" s="39">
        <f>+Q117+M117</f>
        <v>85779241</v>
      </c>
      <c r="S117" s="40">
        <f>+M117/R117*100</f>
        <v>100</v>
      </c>
      <c r="T117" s="40"/>
      <c r="U117" s="13"/>
    </row>
    <row r="118" spans="1:21" ht="15" customHeight="1">
      <c r="A118" s="13"/>
      <c r="B118" s="43" t="s">
        <v>191</v>
      </c>
      <c r="C118" s="34" t="s">
        <v>223</v>
      </c>
      <c r="D118" s="34" t="s">
        <v>225</v>
      </c>
      <c r="E118" s="34" t="s">
        <v>231</v>
      </c>
      <c r="F118" s="34" t="s">
        <v>172</v>
      </c>
      <c r="G118" s="34" t="s">
        <v>172</v>
      </c>
      <c r="H118" s="35" t="s">
        <v>209</v>
      </c>
      <c r="I118" s="41">
        <f>+I117/I114*100</f>
        <v>81.471572628665641</v>
      </c>
      <c r="J118" s="41">
        <f>+J117/J114*100</f>
        <v>58.81646554437323</v>
      </c>
      <c r="K118" s="41">
        <f>+K117/K114*100</f>
        <v>66.757647058823537</v>
      </c>
      <c r="L118" s="41">
        <f>+L117/L114*100</f>
        <v>57.692307692307686</v>
      </c>
      <c r="M118" s="41">
        <f>+M117/M114*100</f>
        <v>76.244261042003032</v>
      </c>
      <c r="N118" s="40">
        <v>0</v>
      </c>
      <c r="O118" s="37">
        <v>0</v>
      </c>
      <c r="P118" s="37">
        <v>0</v>
      </c>
      <c r="Q118" s="40">
        <v>0</v>
      </c>
      <c r="R118" s="40">
        <f>+R117/R114*100</f>
        <v>76.244261042003032</v>
      </c>
      <c r="S118" s="40"/>
      <c r="T118" s="40"/>
      <c r="U118" s="13"/>
    </row>
    <row r="119" spans="1:21" ht="15" customHeight="1">
      <c r="A119" s="13"/>
      <c r="B119" s="43" t="s">
        <v>191</v>
      </c>
      <c r="C119" s="34" t="s">
        <v>223</v>
      </c>
      <c r="D119" s="34" t="s">
        <v>225</v>
      </c>
      <c r="E119" s="34" t="s">
        <v>231</v>
      </c>
      <c r="F119" s="34" t="s">
        <v>172</v>
      </c>
      <c r="G119" s="34" t="s">
        <v>172</v>
      </c>
      <c r="H119" s="35" t="s">
        <v>210</v>
      </c>
      <c r="I119" s="41">
        <f>+I117/I115*100</f>
        <v>81.471572628665641</v>
      </c>
      <c r="J119" s="41">
        <f>+J117/J115*100</f>
        <v>58.81646554437323</v>
      </c>
      <c r="K119" s="41">
        <f>+K117/K115*100</f>
        <v>66.757647058823537</v>
      </c>
      <c r="L119" s="41">
        <f>+L117/L115*100</f>
        <v>57.692307692307686</v>
      </c>
      <c r="M119" s="41">
        <f>+M117/M115*100</f>
        <v>76.244261042003032</v>
      </c>
      <c r="N119" s="40">
        <v>0</v>
      </c>
      <c r="O119" s="37">
        <v>0</v>
      </c>
      <c r="P119" s="37">
        <v>0</v>
      </c>
      <c r="Q119" s="40">
        <v>0</v>
      </c>
      <c r="R119" s="40">
        <f>+R117/R115*100</f>
        <v>76.244261042003032</v>
      </c>
      <c r="S119" s="40"/>
      <c r="T119" s="40"/>
      <c r="U119" s="13"/>
    </row>
    <row r="120" spans="1:21" ht="15" customHeight="1">
      <c r="A120" s="13"/>
      <c r="B120" s="43" t="s">
        <v>172</v>
      </c>
      <c r="C120" s="34" t="s">
        <v>172</v>
      </c>
      <c r="D120" s="34" t="s">
        <v>172</v>
      </c>
      <c r="E120" s="34" t="s">
        <v>172</v>
      </c>
      <c r="F120" s="34" t="s">
        <v>172</v>
      </c>
      <c r="G120" s="34" t="s">
        <v>172</v>
      </c>
      <c r="H120" s="13"/>
      <c r="I120" s="41"/>
      <c r="J120" s="40"/>
      <c r="K120" s="37"/>
      <c r="L120" s="37"/>
      <c r="M120" s="40"/>
      <c r="N120" s="40"/>
      <c r="O120" s="37"/>
      <c r="P120" s="37"/>
      <c r="Q120" s="40"/>
      <c r="R120" s="40"/>
      <c r="S120" s="40"/>
      <c r="T120" s="40"/>
      <c r="U120" s="13"/>
    </row>
    <row r="121" spans="1:21" ht="24" customHeight="1">
      <c r="A121" s="13"/>
      <c r="B121" s="43" t="s">
        <v>191</v>
      </c>
      <c r="C121" s="34" t="s">
        <v>223</v>
      </c>
      <c r="D121" s="34" t="s">
        <v>225</v>
      </c>
      <c r="E121" s="34" t="s">
        <v>231</v>
      </c>
      <c r="F121" s="34" t="s">
        <v>408</v>
      </c>
      <c r="G121" s="34" t="s">
        <v>172</v>
      </c>
      <c r="H121" s="35" t="s">
        <v>409</v>
      </c>
      <c r="I121" s="36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40"/>
      <c r="T121" s="40"/>
      <c r="U121" s="13"/>
    </row>
    <row r="122" spans="1:21" ht="15" customHeight="1">
      <c r="A122" s="13"/>
      <c r="B122" s="43" t="s">
        <v>191</v>
      </c>
      <c r="C122" s="34" t="s">
        <v>223</v>
      </c>
      <c r="D122" s="34" t="s">
        <v>225</v>
      </c>
      <c r="E122" s="34" t="s">
        <v>231</v>
      </c>
      <c r="F122" s="34" t="s">
        <v>408</v>
      </c>
      <c r="G122" s="34" t="s">
        <v>172</v>
      </c>
      <c r="H122" s="35" t="s">
        <v>212</v>
      </c>
      <c r="I122" s="38">
        <f>+I130</f>
        <v>86400479</v>
      </c>
      <c r="J122" s="38">
        <f>+J130</f>
        <v>25628354</v>
      </c>
      <c r="K122" s="38">
        <f>+K130</f>
        <v>425000</v>
      </c>
      <c r="L122" s="38">
        <f>+L130</f>
        <v>52000</v>
      </c>
      <c r="M122" s="39">
        <f>SUM(I122:L122)</f>
        <v>112505833</v>
      </c>
      <c r="N122" s="37">
        <v>0</v>
      </c>
      <c r="O122" s="37">
        <v>0</v>
      </c>
      <c r="P122" s="37">
        <v>0</v>
      </c>
      <c r="Q122" s="37">
        <v>0</v>
      </c>
      <c r="R122" s="39">
        <f>+Q122+M122</f>
        <v>112505833</v>
      </c>
      <c r="S122" s="40">
        <v>100</v>
      </c>
      <c r="T122" s="37">
        <v>0</v>
      </c>
      <c r="U122" s="13"/>
    </row>
    <row r="123" spans="1:21" ht="15" customHeight="1">
      <c r="A123" s="13"/>
      <c r="B123" s="43" t="s">
        <v>191</v>
      </c>
      <c r="C123" s="34" t="s">
        <v>223</v>
      </c>
      <c r="D123" s="34" t="s">
        <v>225</v>
      </c>
      <c r="E123" s="34" t="s">
        <v>231</v>
      </c>
      <c r="F123" s="34" t="s">
        <v>408</v>
      </c>
      <c r="G123" s="34" t="s">
        <v>172</v>
      </c>
      <c r="H123" s="35" t="s">
        <v>90</v>
      </c>
      <c r="I123" s="38">
        <f t="shared" ref="I123:L125" si="25">+I131</f>
        <v>86400479</v>
      </c>
      <c r="J123" s="38">
        <f t="shared" si="25"/>
        <v>25628354</v>
      </c>
      <c r="K123" s="38">
        <f t="shared" si="25"/>
        <v>425000</v>
      </c>
      <c r="L123" s="38">
        <f t="shared" si="25"/>
        <v>52000</v>
      </c>
      <c r="M123" s="39">
        <f>SUM(I123:L123)</f>
        <v>112505833</v>
      </c>
      <c r="N123" s="37">
        <v>0</v>
      </c>
      <c r="O123" s="37">
        <v>0</v>
      </c>
      <c r="P123" s="37">
        <v>0</v>
      </c>
      <c r="Q123" s="37">
        <v>0</v>
      </c>
      <c r="R123" s="39">
        <f>+Q123+M123</f>
        <v>112505833</v>
      </c>
      <c r="S123" s="40">
        <v>100</v>
      </c>
      <c r="T123" s="37">
        <v>0</v>
      </c>
      <c r="U123" s="13"/>
    </row>
    <row r="124" spans="1:21" ht="15" customHeight="1">
      <c r="A124" s="13"/>
      <c r="B124" s="43" t="s">
        <v>191</v>
      </c>
      <c r="C124" s="34" t="s">
        <v>223</v>
      </c>
      <c r="D124" s="34" t="s">
        <v>225</v>
      </c>
      <c r="E124" s="34" t="s">
        <v>231</v>
      </c>
      <c r="F124" s="34" t="s">
        <v>408</v>
      </c>
      <c r="G124" s="34" t="s">
        <v>172</v>
      </c>
      <c r="H124" s="35" t="s">
        <v>91</v>
      </c>
      <c r="I124" s="38">
        <f t="shared" si="25"/>
        <v>77825027</v>
      </c>
      <c r="J124" s="38">
        <f t="shared" si="25"/>
        <v>15558024</v>
      </c>
      <c r="K124" s="38">
        <f t="shared" si="25"/>
        <v>283720</v>
      </c>
      <c r="L124" s="38">
        <f t="shared" si="25"/>
        <v>30000</v>
      </c>
      <c r="M124" s="39">
        <f>SUM(I124:L124)</f>
        <v>93696771</v>
      </c>
      <c r="N124" s="37">
        <v>0</v>
      </c>
      <c r="O124" s="37">
        <v>0</v>
      </c>
      <c r="P124" s="37">
        <v>0</v>
      </c>
      <c r="Q124" s="37">
        <v>0</v>
      </c>
      <c r="R124" s="39">
        <f>+Q124+M124</f>
        <v>93696771</v>
      </c>
      <c r="S124" s="40">
        <v>100</v>
      </c>
      <c r="T124" s="37">
        <v>0</v>
      </c>
      <c r="U124" s="13"/>
    </row>
    <row r="125" spans="1:21" ht="15" customHeight="1">
      <c r="A125" s="13"/>
      <c r="B125" s="43" t="s">
        <v>191</v>
      </c>
      <c r="C125" s="34" t="s">
        <v>223</v>
      </c>
      <c r="D125" s="34" t="s">
        <v>225</v>
      </c>
      <c r="E125" s="34" t="s">
        <v>231</v>
      </c>
      <c r="F125" s="34" t="s">
        <v>408</v>
      </c>
      <c r="G125" s="34" t="s">
        <v>172</v>
      </c>
      <c r="H125" s="35" t="s">
        <v>213</v>
      </c>
      <c r="I125" s="38">
        <f t="shared" si="25"/>
        <v>70391829</v>
      </c>
      <c r="J125" s="38">
        <f t="shared" si="25"/>
        <v>15073692</v>
      </c>
      <c r="K125" s="38">
        <f t="shared" si="25"/>
        <v>283720</v>
      </c>
      <c r="L125" s="38">
        <f t="shared" si="25"/>
        <v>30000</v>
      </c>
      <c r="M125" s="39">
        <f>SUM(I125:L125)</f>
        <v>85779241</v>
      </c>
      <c r="N125" s="37">
        <v>0</v>
      </c>
      <c r="O125" s="37">
        <v>0</v>
      </c>
      <c r="P125" s="37">
        <v>0</v>
      </c>
      <c r="Q125" s="37">
        <v>0</v>
      </c>
      <c r="R125" s="39">
        <f>+Q125+M125</f>
        <v>85779241</v>
      </c>
      <c r="S125" s="40">
        <v>100</v>
      </c>
      <c r="T125" s="37">
        <v>0</v>
      </c>
      <c r="U125" s="13"/>
    </row>
    <row r="126" spans="1:21" ht="15" customHeight="1">
      <c r="A126" s="13"/>
      <c r="B126" s="43" t="s">
        <v>191</v>
      </c>
      <c r="C126" s="34" t="s">
        <v>223</v>
      </c>
      <c r="D126" s="34" t="s">
        <v>225</v>
      </c>
      <c r="E126" s="34" t="s">
        <v>231</v>
      </c>
      <c r="F126" s="34" t="s">
        <v>408</v>
      </c>
      <c r="G126" s="34" t="s">
        <v>172</v>
      </c>
      <c r="H126" s="35" t="s">
        <v>209</v>
      </c>
      <c r="I126" s="41">
        <f>+I125/I122*100</f>
        <v>81.471572628665641</v>
      </c>
      <c r="J126" s="40">
        <f>+J125/J122*100</f>
        <v>58.81646554437323</v>
      </c>
      <c r="K126" s="40">
        <f>+K125/K122*100</f>
        <v>66.757647058823537</v>
      </c>
      <c r="L126" s="40">
        <f>+L125/L122*100</f>
        <v>57.692307692307686</v>
      </c>
      <c r="M126" s="40">
        <f>+M125/M122*100</f>
        <v>76.244261042003032</v>
      </c>
      <c r="N126" s="37">
        <v>0</v>
      </c>
      <c r="O126" s="37">
        <v>0</v>
      </c>
      <c r="P126" s="37">
        <v>0</v>
      </c>
      <c r="Q126" s="37">
        <v>0</v>
      </c>
      <c r="R126" s="40">
        <f>+R125/R122*100</f>
        <v>76.244261042003032</v>
      </c>
      <c r="S126" s="40"/>
      <c r="T126" s="37"/>
      <c r="U126" s="13"/>
    </row>
    <row r="127" spans="1:21" ht="15" customHeight="1">
      <c r="A127" s="13"/>
      <c r="B127" s="43" t="s">
        <v>191</v>
      </c>
      <c r="C127" s="34" t="s">
        <v>223</v>
      </c>
      <c r="D127" s="34" t="s">
        <v>225</v>
      </c>
      <c r="E127" s="34" t="s">
        <v>231</v>
      </c>
      <c r="F127" s="34" t="s">
        <v>408</v>
      </c>
      <c r="G127" s="34" t="s">
        <v>172</v>
      </c>
      <c r="H127" s="35" t="s">
        <v>210</v>
      </c>
      <c r="I127" s="41">
        <f>+I125/I123*100</f>
        <v>81.471572628665641</v>
      </c>
      <c r="J127" s="40">
        <f>+J125/J123*100</f>
        <v>58.81646554437323</v>
      </c>
      <c r="K127" s="40">
        <f>+K125/K123*100</f>
        <v>66.757647058823537</v>
      </c>
      <c r="L127" s="40">
        <f>+L125/L123*100</f>
        <v>57.692307692307686</v>
      </c>
      <c r="M127" s="40">
        <f>+M125/M123*100</f>
        <v>76.244261042003032</v>
      </c>
      <c r="N127" s="37">
        <v>0</v>
      </c>
      <c r="O127" s="37">
        <v>0</v>
      </c>
      <c r="P127" s="37">
        <v>0</v>
      </c>
      <c r="Q127" s="37">
        <v>0</v>
      </c>
      <c r="R127" s="40">
        <f>+R125/R123*100</f>
        <v>76.244261042003032</v>
      </c>
      <c r="S127" s="40"/>
      <c r="T127" s="37"/>
      <c r="U127" s="13"/>
    </row>
    <row r="128" spans="1:21" ht="15" customHeight="1">
      <c r="A128" s="13"/>
      <c r="B128" s="43" t="s">
        <v>172</v>
      </c>
      <c r="C128" s="34" t="s">
        <v>172</v>
      </c>
      <c r="D128" s="34" t="s">
        <v>172</v>
      </c>
      <c r="E128" s="34" t="s">
        <v>172</v>
      </c>
      <c r="F128" s="34" t="s">
        <v>172</v>
      </c>
      <c r="G128" s="34" t="s">
        <v>172</v>
      </c>
      <c r="H128" s="13"/>
      <c r="I128" s="41"/>
      <c r="J128" s="40"/>
      <c r="K128" s="37"/>
      <c r="L128" s="37"/>
      <c r="M128" s="40"/>
      <c r="N128" s="37"/>
      <c r="O128" s="37"/>
      <c r="P128" s="37"/>
      <c r="Q128" s="37"/>
      <c r="R128" s="40"/>
      <c r="S128" s="40"/>
      <c r="T128" s="37"/>
      <c r="U128" s="13"/>
    </row>
    <row r="129" spans="1:21" ht="24" customHeight="1">
      <c r="A129" s="13"/>
      <c r="B129" s="43" t="s">
        <v>191</v>
      </c>
      <c r="C129" s="34" t="s">
        <v>223</v>
      </c>
      <c r="D129" s="34" t="s">
        <v>225</v>
      </c>
      <c r="E129" s="34" t="s">
        <v>231</v>
      </c>
      <c r="F129" s="34" t="s">
        <v>408</v>
      </c>
      <c r="G129" s="34" t="s">
        <v>220</v>
      </c>
      <c r="H129" s="35" t="s">
        <v>221</v>
      </c>
      <c r="I129" s="36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/>
      <c r="R129" s="37">
        <v>0</v>
      </c>
      <c r="S129" s="40"/>
      <c r="T129" s="37"/>
      <c r="U129" s="13"/>
    </row>
    <row r="130" spans="1:21" ht="15" customHeight="1">
      <c r="A130" s="13"/>
      <c r="B130" s="43" t="s">
        <v>191</v>
      </c>
      <c r="C130" s="34" t="s">
        <v>223</v>
      </c>
      <c r="D130" s="34" t="s">
        <v>225</v>
      </c>
      <c r="E130" s="34" t="s">
        <v>231</v>
      </c>
      <c r="F130" s="34" t="s">
        <v>408</v>
      </c>
      <c r="G130" s="34" t="s">
        <v>220</v>
      </c>
      <c r="H130" s="35" t="s">
        <v>212</v>
      </c>
      <c r="I130" s="45">
        <f>+'GTO X CAT PROGRAM '!G37</f>
        <v>86400479</v>
      </c>
      <c r="J130" s="135">
        <f>+'GTO X CAT PROGRAM '!H37</f>
        <v>25628354</v>
      </c>
      <c r="K130" s="145">
        <f>+'GTO X CAT PROGRAM '!I29</f>
        <v>425000</v>
      </c>
      <c r="L130" s="135">
        <f>+'GTO X CAT PROGRAM '!J37</f>
        <v>52000</v>
      </c>
      <c r="M130" s="39">
        <f>SUM(I130:L130)</f>
        <v>112505833</v>
      </c>
      <c r="N130" s="37">
        <v>0</v>
      </c>
      <c r="O130" s="37">
        <v>0</v>
      </c>
      <c r="P130" s="37">
        <v>0</v>
      </c>
      <c r="Q130" s="51"/>
      <c r="R130" s="39">
        <f>+Q130+M130</f>
        <v>112505833</v>
      </c>
      <c r="S130" s="40">
        <v>100</v>
      </c>
      <c r="T130" s="37">
        <v>0</v>
      </c>
      <c r="U130" s="13"/>
    </row>
    <row r="131" spans="1:21" ht="15" customHeight="1">
      <c r="A131" s="13"/>
      <c r="B131" s="43" t="s">
        <v>191</v>
      </c>
      <c r="C131" s="34" t="s">
        <v>223</v>
      </c>
      <c r="D131" s="34" t="s">
        <v>225</v>
      </c>
      <c r="E131" s="34" t="s">
        <v>231</v>
      </c>
      <c r="F131" s="34" t="s">
        <v>408</v>
      </c>
      <c r="G131" s="34" t="s">
        <v>220</v>
      </c>
      <c r="H131" s="35" t="s">
        <v>90</v>
      </c>
      <c r="I131" s="45">
        <f>+'GTO X CAT PROGRAM '!G38</f>
        <v>86400479</v>
      </c>
      <c r="J131" s="135">
        <f>+'GTO X CAT PROGRAM '!H38</f>
        <v>25628354</v>
      </c>
      <c r="K131" s="145">
        <f>+'GTO X CAT PROGRAM '!I30</f>
        <v>425000</v>
      </c>
      <c r="L131" s="135">
        <f>+'GTO X CAT PROGRAM '!J38</f>
        <v>52000</v>
      </c>
      <c r="M131" s="39">
        <f>SUM(I131:L131)</f>
        <v>112505833</v>
      </c>
      <c r="N131" s="37">
        <v>0</v>
      </c>
      <c r="O131" s="37">
        <v>0</v>
      </c>
      <c r="P131" s="37">
        <v>0</v>
      </c>
      <c r="Q131" s="51"/>
      <c r="R131" s="39">
        <f>+Q131+M131</f>
        <v>112505833</v>
      </c>
      <c r="S131" s="40">
        <v>100</v>
      </c>
      <c r="T131" s="37">
        <v>0</v>
      </c>
      <c r="U131" s="13"/>
    </row>
    <row r="132" spans="1:21" ht="15" customHeight="1">
      <c r="A132" s="13"/>
      <c r="B132" s="43" t="s">
        <v>191</v>
      </c>
      <c r="C132" s="34" t="s">
        <v>223</v>
      </c>
      <c r="D132" s="34" t="s">
        <v>225</v>
      </c>
      <c r="E132" s="34" t="s">
        <v>231</v>
      </c>
      <c r="F132" s="34" t="s">
        <v>408</v>
      </c>
      <c r="G132" s="34" t="s">
        <v>220</v>
      </c>
      <c r="H132" s="35" t="s">
        <v>91</v>
      </c>
      <c r="I132" s="45">
        <f>+'GTO X CAT PROGRAM '!G39</f>
        <v>77825027</v>
      </c>
      <c r="J132" s="135">
        <f>+'GTO X CAT PROGRAM '!H39</f>
        <v>15558024</v>
      </c>
      <c r="K132" s="145">
        <f>+'GTO X CAT PROGRAM '!I31</f>
        <v>283720</v>
      </c>
      <c r="L132" s="135">
        <f>+'GTO X CAT PROGRAM '!J39</f>
        <v>30000</v>
      </c>
      <c r="M132" s="39">
        <f>SUM(I132:L132)</f>
        <v>93696771</v>
      </c>
      <c r="N132" s="37">
        <v>0</v>
      </c>
      <c r="O132" s="37">
        <v>0</v>
      </c>
      <c r="P132" s="37">
        <v>0</v>
      </c>
      <c r="Q132" s="51"/>
      <c r="R132" s="39">
        <f>+Q132+M132</f>
        <v>93696771</v>
      </c>
      <c r="S132" s="40">
        <v>100</v>
      </c>
      <c r="T132" s="37">
        <v>0</v>
      </c>
      <c r="U132" s="13"/>
    </row>
    <row r="133" spans="1:21" ht="15" customHeight="1">
      <c r="A133" s="13"/>
      <c r="B133" s="43" t="s">
        <v>191</v>
      </c>
      <c r="C133" s="34" t="s">
        <v>223</v>
      </c>
      <c r="D133" s="34" t="s">
        <v>225</v>
      </c>
      <c r="E133" s="34" t="s">
        <v>231</v>
      </c>
      <c r="F133" s="34" t="s">
        <v>408</v>
      </c>
      <c r="G133" s="34" t="s">
        <v>220</v>
      </c>
      <c r="H133" s="35" t="s">
        <v>213</v>
      </c>
      <c r="I133" s="45">
        <f>+'GTO X CAT PROGRAM '!G40</f>
        <v>70391829</v>
      </c>
      <c r="J133" s="135">
        <f>+'GTO X CAT PROGRAM '!H40</f>
        <v>15073692</v>
      </c>
      <c r="K133" s="145">
        <f>+'GTO X CAT PROGRAM '!I32</f>
        <v>283720</v>
      </c>
      <c r="L133" s="135">
        <f>+'GTO X CAT PROGRAM '!J40</f>
        <v>30000</v>
      </c>
      <c r="M133" s="39">
        <f>SUM(I133:L133)</f>
        <v>85779241</v>
      </c>
      <c r="N133" s="37">
        <v>0</v>
      </c>
      <c r="O133" s="37">
        <v>0</v>
      </c>
      <c r="P133" s="37">
        <v>0</v>
      </c>
      <c r="Q133" s="51"/>
      <c r="R133" s="39">
        <f>+Q133+M133</f>
        <v>85779241</v>
      </c>
      <c r="S133" s="40">
        <v>100</v>
      </c>
      <c r="T133" s="37">
        <v>0</v>
      </c>
      <c r="U133" s="13"/>
    </row>
    <row r="134" spans="1:21" ht="15" customHeight="1">
      <c r="A134" s="13"/>
      <c r="B134" s="43" t="s">
        <v>191</v>
      </c>
      <c r="C134" s="34" t="s">
        <v>223</v>
      </c>
      <c r="D134" s="34" t="s">
        <v>225</v>
      </c>
      <c r="E134" s="34" t="s">
        <v>231</v>
      </c>
      <c r="F134" s="34" t="s">
        <v>408</v>
      </c>
      <c r="G134" s="34" t="s">
        <v>220</v>
      </c>
      <c r="H134" s="35" t="s">
        <v>209</v>
      </c>
      <c r="I134" s="41">
        <f>+I133/I130*100</f>
        <v>81.471572628665641</v>
      </c>
      <c r="J134" s="41">
        <f>+J133/J130*100</f>
        <v>58.81646554437323</v>
      </c>
      <c r="K134" s="41">
        <f>+K133/K130*100</f>
        <v>66.757647058823537</v>
      </c>
      <c r="L134" s="41">
        <f>+L133/L130*100</f>
        <v>57.692307692307686</v>
      </c>
      <c r="M134" s="40">
        <f>+M133/M130*100</f>
        <v>76.244261042003032</v>
      </c>
      <c r="N134" s="37">
        <v>0</v>
      </c>
      <c r="O134" s="37">
        <v>0</v>
      </c>
      <c r="P134" s="37">
        <v>0</v>
      </c>
      <c r="Q134" s="37"/>
      <c r="R134" s="40">
        <f>+R133/R130*100</f>
        <v>76.244261042003032</v>
      </c>
      <c r="S134" s="40"/>
      <c r="T134" s="37"/>
      <c r="U134" s="13"/>
    </row>
    <row r="135" spans="1:21" ht="15" customHeight="1">
      <c r="A135" s="13"/>
      <c r="B135" s="43" t="s">
        <v>191</v>
      </c>
      <c r="C135" s="34" t="s">
        <v>223</v>
      </c>
      <c r="D135" s="34" t="s">
        <v>225</v>
      </c>
      <c r="E135" s="34" t="s">
        <v>231</v>
      </c>
      <c r="F135" s="34" t="s">
        <v>408</v>
      </c>
      <c r="G135" s="34" t="s">
        <v>220</v>
      </c>
      <c r="H135" s="35" t="s">
        <v>210</v>
      </c>
      <c r="I135" s="41">
        <f>+I133/I131*100</f>
        <v>81.471572628665641</v>
      </c>
      <c r="J135" s="41">
        <f>+J133/J131*100</f>
        <v>58.81646554437323</v>
      </c>
      <c r="K135" s="41">
        <f>+K133/K131*100</f>
        <v>66.757647058823537</v>
      </c>
      <c r="L135" s="41">
        <f>+L133/L131*100</f>
        <v>57.692307692307686</v>
      </c>
      <c r="M135" s="40">
        <f>+M133/M131*100</f>
        <v>76.244261042003032</v>
      </c>
      <c r="N135" s="37">
        <v>0</v>
      </c>
      <c r="O135" s="37">
        <v>0</v>
      </c>
      <c r="P135" s="37">
        <v>0</v>
      </c>
      <c r="Q135" s="37">
        <v>0</v>
      </c>
      <c r="R135" s="40">
        <f>+R133/R131*100</f>
        <v>76.244261042003032</v>
      </c>
      <c r="S135" s="40"/>
      <c r="T135" s="37"/>
      <c r="U135" s="13"/>
    </row>
    <row r="136" spans="1:21" ht="15" customHeight="1">
      <c r="A136" s="13"/>
      <c r="B136" s="43" t="s">
        <v>172</v>
      </c>
      <c r="C136" s="34" t="s">
        <v>172</v>
      </c>
      <c r="D136" s="34" t="s">
        <v>172</v>
      </c>
      <c r="E136" s="34" t="s">
        <v>172</v>
      </c>
      <c r="F136" s="34" t="s">
        <v>172</v>
      </c>
      <c r="G136" s="34" t="s">
        <v>172</v>
      </c>
      <c r="H136" s="13"/>
      <c r="I136" s="41"/>
      <c r="J136" s="40"/>
      <c r="K136" s="37"/>
      <c r="L136" s="37"/>
      <c r="M136" s="40"/>
      <c r="N136" s="37"/>
      <c r="O136" s="37"/>
      <c r="P136" s="37"/>
      <c r="Q136" s="37"/>
      <c r="R136" s="40"/>
      <c r="S136" s="40"/>
      <c r="T136" s="37"/>
      <c r="U136" s="13"/>
    </row>
    <row r="137" spans="1:21" ht="15" customHeight="1">
      <c r="A137" s="13"/>
      <c r="B137" s="43" t="s">
        <v>172</v>
      </c>
      <c r="C137" s="34" t="s">
        <v>172</v>
      </c>
      <c r="D137" s="34" t="s">
        <v>172</v>
      </c>
      <c r="E137" s="34" t="s">
        <v>172</v>
      </c>
      <c r="F137" s="34" t="s">
        <v>172</v>
      </c>
      <c r="G137" s="34" t="s">
        <v>172</v>
      </c>
      <c r="H137" s="13"/>
      <c r="I137" s="36"/>
      <c r="J137" s="37"/>
      <c r="K137" s="37"/>
      <c r="L137" s="37"/>
      <c r="M137" s="37"/>
      <c r="N137" s="40"/>
      <c r="O137" s="37"/>
      <c r="P137" s="37"/>
      <c r="Q137" s="40"/>
      <c r="R137" s="40"/>
      <c r="S137" s="37"/>
      <c r="T137" s="40"/>
      <c r="U137" s="13"/>
    </row>
    <row r="138" spans="1:21" ht="24" customHeight="1">
      <c r="A138" s="13"/>
      <c r="B138" s="43" t="s">
        <v>191</v>
      </c>
      <c r="C138" s="34" t="s">
        <v>223</v>
      </c>
      <c r="D138" s="34" t="s">
        <v>225</v>
      </c>
      <c r="E138" s="34" t="s">
        <v>233</v>
      </c>
      <c r="F138" s="34" t="s">
        <v>172</v>
      </c>
      <c r="G138" s="34" t="s">
        <v>172</v>
      </c>
      <c r="H138" s="35" t="s">
        <v>234</v>
      </c>
      <c r="I138" s="36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40"/>
      <c r="T138" s="37"/>
      <c r="U138" s="13"/>
    </row>
    <row r="139" spans="1:21" ht="15" customHeight="1">
      <c r="A139" s="13"/>
      <c r="B139" s="43" t="s">
        <v>191</v>
      </c>
      <c r="C139" s="34" t="s">
        <v>223</v>
      </c>
      <c r="D139" s="34" t="s">
        <v>225</v>
      </c>
      <c r="E139" s="34" t="s">
        <v>233</v>
      </c>
      <c r="F139" s="34" t="s">
        <v>172</v>
      </c>
      <c r="G139" s="34" t="s">
        <v>172</v>
      </c>
      <c r="H139" s="35" t="s">
        <v>212</v>
      </c>
      <c r="I139" s="36">
        <v>0</v>
      </c>
      <c r="J139" s="37">
        <v>0</v>
      </c>
      <c r="K139" s="37">
        <v>0</v>
      </c>
      <c r="L139" s="146">
        <v>0</v>
      </c>
      <c r="M139" s="146">
        <v>0</v>
      </c>
      <c r="N139" s="37">
        <v>0</v>
      </c>
      <c r="O139" s="37">
        <v>0</v>
      </c>
      <c r="P139" s="50">
        <v>0</v>
      </c>
      <c r="Q139" s="50">
        <v>0</v>
      </c>
      <c r="R139" s="37">
        <v>0</v>
      </c>
      <c r="S139" s="37">
        <v>0</v>
      </c>
      <c r="T139" s="37">
        <v>0</v>
      </c>
      <c r="U139" s="13"/>
    </row>
    <row r="140" spans="1:21" ht="15" customHeight="1">
      <c r="A140" s="13"/>
      <c r="B140" s="43" t="s">
        <v>191</v>
      </c>
      <c r="C140" s="34" t="s">
        <v>223</v>
      </c>
      <c r="D140" s="34" t="s">
        <v>225</v>
      </c>
      <c r="E140" s="34" t="s">
        <v>233</v>
      </c>
      <c r="F140" s="34" t="s">
        <v>172</v>
      </c>
      <c r="G140" s="34" t="s">
        <v>172</v>
      </c>
      <c r="H140" s="35" t="s">
        <v>90</v>
      </c>
      <c r="I140" s="36">
        <v>0</v>
      </c>
      <c r="J140" s="37">
        <v>0</v>
      </c>
      <c r="K140" s="37">
        <v>0</v>
      </c>
      <c r="L140" s="146">
        <v>0</v>
      </c>
      <c r="M140" s="146">
        <v>0</v>
      </c>
      <c r="N140" s="37">
        <v>0</v>
      </c>
      <c r="O140" s="37">
        <v>0</v>
      </c>
      <c r="P140" s="50">
        <v>0</v>
      </c>
      <c r="Q140" s="50">
        <v>0</v>
      </c>
      <c r="R140" s="37">
        <v>0</v>
      </c>
      <c r="S140" s="37">
        <v>0</v>
      </c>
      <c r="T140" s="37">
        <v>0</v>
      </c>
      <c r="U140" s="13"/>
    </row>
    <row r="141" spans="1:21" ht="15" customHeight="1">
      <c r="A141" s="13"/>
      <c r="B141" s="43" t="s">
        <v>191</v>
      </c>
      <c r="C141" s="34" t="s">
        <v>223</v>
      </c>
      <c r="D141" s="34" t="s">
        <v>225</v>
      </c>
      <c r="E141" s="34" t="s">
        <v>233</v>
      </c>
      <c r="F141" s="34" t="s">
        <v>172</v>
      </c>
      <c r="G141" s="34" t="s">
        <v>172</v>
      </c>
      <c r="H141" s="35" t="s">
        <v>91</v>
      </c>
      <c r="I141" s="36">
        <v>0</v>
      </c>
      <c r="J141" s="37">
        <v>0</v>
      </c>
      <c r="K141" s="37">
        <v>0</v>
      </c>
      <c r="L141" s="184">
        <f>+L149</f>
        <v>8403745</v>
      </c>
      <c r="M141" s="184">
        <f>SUM(I141:L141)</f>
        <v>8403745</v>
      </c>
      <c r="N141" s="37">
        <v>0</v>
      </c>
      <c r="O141" s="37">
        <v>0</v>
      </c>
      <c r="P141" s="39">
        <f>+P149</f>
        <v>277001</v>
      </c>
      <c r="Q141" s="39">
        <f>SUM(N141:P141)</f>
        <v>277001</v>
      </c>
      <c r="R141" s="39">
        <f>+M141+Q141</f>
        <v>8680746</v>
      </c>
      <c r="S141" s="52">
        <v>0</v>
      </c>
      <c r="T141" s="40">
        <v>0</v>
      </c>
      <c r="U141" s="13"/>
    </row>
    <row r="142" spans="1:21" ht="15" customHeight="1">
      <c r="A142" s="13"/>
      <c r="B142" s="43" t="s">
        <v>191</v>
      </c>
      <c r="C142" s="34" t="s">
        <v>223</v>
      </c>
      <c r="D142" s="34" t="s">
        <v>225</v>
      </c>
      <c r="E142" s="34" t="s">
        <v>233</v>
      </c>
      <c r="F142" s="34" t="s">
        <v>172</v>
      </c>
      <c r="G142" s="34" t="s">
        <v>172</v>
      </c>
      <c r="H142" s="35" t="s">
        <v>213</v>
      </c>
      <c r="I142" s="36">
        <v>0</v>
      </c>
      <c r="J142" s="37">
        <v>0</v>
      </c>
      <c r="K142" s="37">
        <v>0</v>
      </c>
      <c r="L142" s="184">
        <f>+L150</f>
        <v>8403745</v>
      </c>
      <c r="M142" s="184">
        <f>SUM(I142:L142)</f>
        <v>8403745</v>
      </c>
      <c r="N142" s="37">
        <v>0</v>
      </c>
      <c r="O142" s="37">
        <v>0</v>
      </c>
      <c r="P142" s="39">
        <f>+P150</f>
        <v>277001</v>
      </c>
      <c r="Q142" s="39">
        <f>SUM(N142:P142)</f>
        <v>277001</v>
      </c>
      <c r="R142" s="39">
        <f>+M142+Q142</f>
        <v>8680746</v>
      </c>
      <c r="S142" s="52">
        <v>0</v>
      </c>
      <c r="T142" s="40">
        <v>0</v>
      </c>
      <c r="U142" s="13"/>
    </row>
    <row r="143" spans="1:21" ht="15" customHeight="1">
      <c r="A143" s="13"/>
      <c r="B143" s="43" t="s">
        <v>191</v>
      </c>
      <c r="C143" s="34" t="s">
        <v>223</v>
      </c>
      <c r="D143" s="34" t="s">
        <v>225</v>
      </c>
      <c r="E143" s="34" t="s">
        <v>233</v>
      </c>
      <c r="F143" s="34" t="s">
        <v>172</v>
      </c>
      <c r="G143" s="34" t="s">
        <v>172</v>
      </c>
      <c r="H143" s="35" t="s">
        <v>209</v>
      </c>
      <c r="I143" s="36">
        <v>0</v>
      </c>
      <c r="J143" s="37">
        <v>0</v>
      </c>
      <c r="K143" s="37">
        <v>0</v>
      </c>
      <c r="L143" s="50">
        <v>0</v>
      </c>
      <c r="M143" s="50">
        <v>0</v>
      </c>
      <c r="N143" s="37">
        <v>0</v>
      </c>
      <c r="O143" s="37">
        <v>0</v>
      </c>
      <c r="P143" s="50">
        <v>0</v>
      </c>
      <c r="Q143" s="50">
        <v>0</v>
      </c>
      <c r="R143" s="37">
        <v>0</v>
      </c>
      <c r="S143" s="42"/>
      <c r="T143" s="40"/>
      <c r="U143" s="13"/>
    </row>
    <row r="144" spans="1:21" ht="15" customHeight="1">
      <c r="A144" s="13"/>
      <c r="B144" s="43" t="s">
        <v>191</v>
      </c>
      <c r="C144" s="34" t="s">
        <v>223</v>
      </c>
      <c r="D144" s="34" t="s">
        <v>225</v>
      </c>
      <c r="E144" s="34" t="s">
        <v>233</v>
      </c>
      <c r="F144" s="34" t="s">
        <v>172</v>
      </c>
      <c r="G144" s="34" t="s">
        <v>172</v>
      </c>
      <c r="H144" s="35" t="s">
        <v>210</v>
      </c>
      <c r="I144" s="36">
        <v>0</v>
      </c>
      <c r="J144" s="37">
        <v>0</v>
      </c>
      <c r="K144" s="37">
        <v>0</v>
      </c>
      <c r="L144" s="50">
        <v>0</v>
      </c>
      <c r="M144" s="50">
        <v>0</v>
      </c>
      <c r="N144" s="37">
        <v>0</v>
      </c>
      <c r="O144" s="37">
        <v>0</v>
      </c>
      <c r="P144" s="50">
        <v>0</v>
      </c>
      <c r="Q144" s="50">
        <v>0</v>
      </c>
      <c r="R144" s="37">
        <v>0</v>
      </c>
      <c r="S144" s="42"/>
      <c r="T144" s="40"/>
      <c r="U144" s="13"/>
    </row>
    <row r="145" spans="1:21" ht="15" customHeight="1">
      <c r="A145" s="13"/>
      <c r="B145" s="43" t="s">
        <v>172</v>
      </c>
      <c r="C145" s="34" t="s">
        <v>172</v>
      </c>
      <c r="D145" s="34" t="s">
        <v>172</v>
      </c>
      <c r="E145" s="34" t="s">
        <v>172</v>
      </c>
      <c r="F145" s="34" t="s">
        <v>172</v>
      </c>
      <c r="G145" s="34" t="s">
        <v>172</v>
      </c>
      <c r="H145" s="13"/>
      <c r="I145" s="36"/>
      <c r="J145" s="37"/>
      <c r="K145" s="37"/>
      <c r="L145" s="37"/>
      <c r="M145" s="37"/>
      <c r="N145" s="37"/>
      <c r="O145" s="37"/>
      <c r="P145" s="37"/>
      <c r="Q145" s="37"/>
      <c r="R145" s="37"/>
      <c r="S145" s="42"/>
      <c r="T145" s="40"/>
      <c r="U145" s="13"/>
    </row>
    <row r="146" spans="1:21" ht="18" customHeight="1">
      <c r="A146" s="13"/>
      <c r="B146" s="43" t="s">
        <v>191</v>
      </c>
      <c r="C146" s="34" t="s">
        <v>223</v>
      </c>
      <c r="D146" s="34" t="s">
        <v>225</v>
      </c>
      <c r="E146" s="34" t="s">
        <v>233</v>
      </c>
      <c r="F146" s="34" t="s">
        <v>235</v>
      </c>
      <c r="G146" s="34" t="s">
        <v>172</v>
      </c>
      <c r="H146" s="35" t="s">
        <v>236</v>
      </c>
      <c r="I146" s="36">
        <v>0</v>
      </c>
      <c r="J146" s="37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0</v>
      </c>
      <c r="P146" s="37">
        <v>0</v>
      </c>
      <c r="Q146" s="37">
        <v>0</v>
      </c>
      <c r="R146" s="37">
        <v>0</v>
      </c>
      <c r="S146" s="42"/>
      <c r="T146" s="40"/>
      <c r="U146" s="13"/>
    </row>
    <row r="147" spans="1:21" ht="15" customHeight="1">
      <c r="A147" s="13"/>
      <c r="B147" s="43" t="s">
        <v>191</v>
      </c>
      <c r="C147" s="34" t="s">
        <v>223</v>
      </c>
      <c r="D147" s="34" t="s">
        <v>225</v>
      </c>
      <c r="E147" s="34" t="s">
        <v>233</v>
      </c>
      <c r="F147" s="34" t="s">
        <v>235</v>
      </c>
      <c r="G147" s="34" t="s">
        <v>172</v>
      </c>
      <c r="H147" s="35" t="s">
        <v>212</v>
      </c>
      <c r="I147" s="36">
        <v>0</v>
      </c>
      <c r="J147" s="37">
        <v>0</v>
      </c>
      <c r="K147" s="37">
        <v>0</v>
      </c>
      <c r="L147" s="146">
        <v>0</v>
      </c>
      <c r="M147" s="146">
        <v>0</v>
      </c>
      <c r="N147" s="37">
        <v>0</v>
      </c>
      <c r="O147" s="37">
        <v>0</v>
      </c>
      <c r="P147" s="50">
        <v>0</v>
      </c>
      <c r="Q147" s="50">
        <v>0</v>
      </c>
      <c r="R147" s="37">
        <v>0</v>
      </c>
      <c r="S147" s="37">
        <v>0</v>
      </c>
      <c r="T147" s="37">
        <v>0</v>
      </c>
      <c r="U147" s="13"/>
    </row>
    <row r="148" spans="1:21" ht="15" customHeight="1">
      <c r="A148" s="13"/>
      <c r="B148" s="43" t="s">
        <v>191</v>
      </c>
      <c r="C148" s="34" t="s">
        <v>223</v>
      </c>
      <c r="D148" s="34" t="s">
        <v>225</v>
      </c>
      <c r="E148" s="34" t="s">
        <v>233</v>
      </c>
      <c r="F148" s="34" t="s">
        <v>235</v>
      </c>
      <c r="G148" s="34" t="s">
        <v>172</v>
      </c>
      <c r="H148" s="35" t="s">
        <v>90</v>
      </c>
      <c r="I148" s="36">
        <v>0</v>
      </c>
      <c r="J148" s="37">
        <v>0</v>
      </c>
      <c r="K148" s="37">
        <v>0</v>
      </c>
      <c r="L148" s="146">
        <v>0</v>
      </c>
      <c r="M148" s="146">
        <v>0</v>
      </c>
      <c r="N148" s="37">
        <v>0</v>
      </c>
      <c r="O148" s="37">
        <v>0</v>
      </c>
      <c r="P148" s="50">
        <v>0</v>
      </c>
      <c r="Q148" s="50">
        <v>0</v>
      </c>
      <c r="R148" s="37">
        <v>0</v>
      </c>
      <c r="S148" s="37">
        <v>0</v>
      </c>
      <c r="T148" s="37">
        <v>0</v>
      </c>
      <c r="U148" s="13"/>
    </row>
    <row r="149" spans="1:21" ht="15" customHeight="1">
      <c r="A149" s="13"/>
      <c r="B149" s="43" t="s">
        <v>191</v>
      </c>
      <c r="C149" s="34" t="s">
        <v>223</v>
      </c>
      <c r="D149" s="34" t="s">
        <v>225</v>
      </c>
      <c r="E149" s="34" t="s">
        <v>233</v>
      </c>
      <c r="F149" s="34" t="s">
        <v>235</v>
      </c>
      <c r="G149" s="34" t="s">
        <v>172</v>
      </c>
      <c r="H149" s="35" t="s">
        <v>91</v>
      </c>
      <c r="I149" s="36">
        <v>0</v>
      </c>
      <c r="J149" s="37">
        <v>0</v>
      </c>
      <c r="K149" s="37">
        <v>0</v>
      </c>
      <c r="L149" s="184">
        <f>+L157</f>
        <v>8403745</v>
      </c>
      <c r="M149" s="184">
        <f>SUM(I149:L149)</f>
        <v>8403745</v>
      </c>
      <c r="N149" s="37">
        <v>0</v>
      </c>
      <c r="O149" s="37">
        <v>0</v>
      </c>
      <c r="P149" s="39">
        <f>+P157</f>
        <v>277001</v>
      </c>
      <c r="Q149" s="39">
        <f>SUM(N149:P149)</f>
        <v>277001</v>
      </c>
      <c r="R149" s="39">
        <f>+M149+Q149</f>
        <v>8680746</v>
      </c>
      <c r="S149" s="52">
        <v>0</v>
      </c>
      <c r="T149" s="40">
        <v>0</v>
      </c>
      <c r="U149" s="13"/>
    </row>
    <row r="150" spans="1:21" ht="15" customHeight="1">
      <c r="A150" s="13"/>
      <c r="B150" s="43" t="s">
        <v>191</v>
      </c>
      <c r="C150" s="34" t="s">
        <v>223</v>
      </c>
      <c r="D150" s="34" t="s">
        <v>225</v>
      </c>
      <c r="E150" s="34" t="s">
        <v>233</v>
      </c>
      <c r="F150" s="34" t="s">
        <v>235</v>
      </c>
      <c r="G150" s="34" t="s">
        <v>172</v>
      </c>
      <c r="H150" s="35" t="s">
        <v>213</v>
      </c>
      <c r="I150" s="36">
        <v>0</v>
      </c>
      <c r="J150" s="37">
        <v>0</v>
      </c>
      <c r="K150" s="37">
        <v>0</v>
      </c>
      <c r="L150" s="184">
        <f>+L158</f>
        <v>8403745</v>
      </c>
      <c r="M150" s="184">
        <f>SUM(I150:L150)</f>
        <v>8403745</v>
      </c>
      <c r="N150" s="37">
        <v>0</v>
      </c>
      <c r="O150" s="37">
        <v>0</v>
      </c>
      <c r="P150" s="39">
        <f>+P158</f>
        <v>277001</v>
      </c>
      <c r="Q150" s="39">
        <f>SUM(N150:P150)</f>
        <v>277001</v>
      </c>
      <c r="R150" s="39">
        <f>+M150+Q150</f>
        <v>8680746</v>
      </c>
      <c r="S150" s="52">
        <v>0</v>
      </c>
      <c r="T150" s="40">
        <v>0</v>
      </c>
      <c r="U150" s="13"/>
    </row>
    <row r="151" spans="1:21" ht="15" customHeight="1">
      <c r="A151" s="13"/>
      <c r="B151" s="43" t="s">
        <v>191</v>
      </c>
      <c r="C151" s="34" t="s">
        <v>223</v>
      </c>
      <c r="D151" s="34" t="s">
        <v>225</v>
      </c>
      <c r="E151" s="34" t="s">
        <v>233</v>
      </c>
      <c r="F151" s="34" t="s">
        <v>235</v>
      </c>
      <c r="G151" s="34" t="s">
        <v>172</v>
      </c>
      <c r="H151" s="35" t="s">
        <v>209</v>
      </c>
      <c r="I151" s="36">
        <v>0</v>
      </c>
      <c r="J151" s="37">
        <v>0</v>
      </c>
      <c r="K151" s="37">
        <v>0</v>
      </c>
      <c r="L151" s="50">
        <v>0</v>
      </c>
      <c r="M151" s="50">
        <v>0</v>
      </c>
      <c r="N151" s="37">
        <v>0</v>
      </c>
      <c r="O151" s="37">
        <v>0</v>
      </c>
      <c r="P151" s="50">
        <v>0</v>
      </c>
      <c r="Q151" s="50">
        <v>0</v>
      </c>
      <c r="R151" s="37">
        <v>0</v>
      </c>
      <c r="S151" s="42"/>
      <c r="T151" s="40"/>
      <c r="U151" s="13"/>
    </row>
    <row r="152" spans="1:21" ht="15" customHeight="1">
      <c r="A152" s="13"/>
      <c r="B152" s="43" t="s">
        <v>191</v>
      </c>
      <c r="C152" s="34" t="s">
        <v>223</v>
      </c>
      <c r="D152" s="34" t="s">
        <v>225</v>
      </c>
      <c r="E152" s="34" t="s">
        <v>233</v>
      </c>
      <c r="F152" s="34" t="s">
        <v>235</v>
      </c>
      <c r="G152" s="34" t="s">
        <v>172</v>
      </c>
      <c r="H152" s="35" t="s">
        <v>210</v>
      </c>
      <c r="I152" s="36">
        <v>0</v>
      </c>
      <c r="J152" s="37">
        <v>0</v>
      </c>
      <c r="K152" s="37">
        <v>0</v>
      </c>
      <c r="L152" s="50">
        <v>0</v>
      </c>
      <c r="M152" s="50">
        <v>0</v>
      </c>
      <c r="N152" s="37">
        <v>0</v>
      </c>
      <c r="O152" s="37">
        <v>0</v>
      </c>
      <c r="P152" s="50">
        <v>0</v>
      </c>
      <c r="Q152" s="50">
        <v>0</v>
      </c>
      <c r="R152" s="37">
        <v>0</v>
      </c>
      <c r="S152" s="42"/>
      <c r="T152" s="40"/>
      <c r="U152" s="13"/>
    </row>
    <row r="153" spans="1:21" ht="15" customHeight="1">
      <c r="A153" s="13"/>
      <c r="B153" s="43" t="s">
        <v>172</v>
      </c>
      <c r="C153" s="34" t="s">
        <v>172</v>
      </c>
      <c r="D153" s="34" t="s">
        <v>172</v>
      </c>
      <c r="E153" s="34" t="s">
        <v>172</v>
      </c>
      <c r="F153" s="34" t="s">
        <v>172</v>
      </c>
      <c r="G153" s="34" t="s">
        <v>172</v>
      </c>
      <c r="H153" s="13"/>
      <c r="I153" s="36"/>
      <c r="J153" s="37"/>
      <c r="K153" s="37"/>
      <c r="L153" s="37"/>
      <c r="M153" s="37"/>
      <c r="N153" s="37"/>
      <c r="O153" s="37"/>
      <c r="P153" s="37"/>
      <c r="Q153" s="37"/>
      <c r="R153" s="37"/>
      <c r="S153" s="42"/>
      <c r="T153" s="40"/>
      <c r="U153" s="13"/>
    </row>
    <row r="154" spans="1:21" ht="24" customHeight="1">
      <c r="A154" s="13"/>
      <c r="B154" s="43" t="s">
        <v>191</v>
      </c>
      <c r="C154" s="34" t="s">
        <v>223</v>
      </c>
      <c r="D154" s="34" t="s">
        <v>225</v>
      </c>
      <c r="E154" s="34" t="s">
        <v>233</v>
      </c>
      <c r="F154" s="34" t="s">
        <v>235</v>
      </c>
      <c r="G154" s="34" t="s">
        <v>220</v>
      </c>
      <c r="H154" s="35" t="s">
        <v>221</v>
      </c>
      <c r="I154" s="36">
        <v>0</v>
      </c>
      <c r="J154" s="37">
        <v>0</v>
      </c>
      <c r="K154" s="37">
        <v>0</v>
      </c>
      <c r="L154" s="37">
        <v>0</v>
      </c>
      <c r="M154" s="37">
        <v>0</v>
      </c>
      <c r="N154" s="37">
        <v>0</v>
      </c>
      <c r="O154" s="37">
        <v>0</v>
      </c>
      <c r="P154" s="37">
        <v>0</v>
      </c>
      <c r="Q154" s="37">
        <v>0</v>
      </c>
      <c r="R154" s="37">
        <v>0</v>
      </c>
      <c r="S154" s="42"/>
      <c r="T154" s="40"/>
      <c r="U154" s="13"/>
    </row>
    <row r="155" spans="1:21" ht="15" customHeight="1">
      <c r="A155" s="13"/>
      <c r="B155" s="43" t="s">
        <v>191</v>
      </c>
      <c r="C155" s="34" t="s">
        <v>223</v>
      </c>
      <c r="D155" s="34" t="s">
        <v>225</v>
      </c>
      <c r="E155" s="34" t="s">
        <v>233</v>
      </c>
      <c r="F155" s="34" t="s">
        <v>235</v>
      </c>
      <c r="G155" s="34" t="s">
        <v>220</v>
      </c>
      <c r="H155" s="35" t="s">
        <v>212</v>
      </c>
      <c r="I155" s="36">
        <v>0</v>
      </c>
      <c r="J155" s="37">
        <v>0</v>
      </c>
      <c r="K155" s="37">
        <v>0</v>
      </c>
      <c r="L155" s="146">
        <f>+'GTO X CAT PROGRAM '!J94</f>
        <v>0</v>
      </c>
      <c r="M155" s="146">
        <f>SUM(I155:L155)</f>
        <v>0</v>
      </c>
      <c r="N155" s="37">
        <v>0</v>
      </c>
      <c r="O155" s="37">
        <v>0</v>
      </c>
      <c r="P155" s="50">
        <v>0</v>
      </c>
      <c r="Q155" s="50">
        <v>0</v>
      </c>
      <c r="R155" s="37">
        <f>+M155+Q155</f>
        <v>0</v>
      </c>
      <c r="S155" s="37">
        <v>0</v>
      </c>
      <c r="T155" s="37">
        <v>0</v>
      </c>
      <c r="U155" s="13"/>
    </row>
    <row r="156" spans="1:21" ht="15" customHeight="1">
      <c r="A156" s="13"/>
      <c r="B156" s="43" t="s">
        <v>191</v>
      </c>
      <c r="C156" s="34" t="s">
        <v>223</v>
      </c>
      <c r="D156" s="34" t="s">
        <v>225</v>
      </c>
      <c r="E156" s="34" t="s">
        <v>233</v>
      </c>
      <c r="F156" s="34" t="s">
        <v>235</v>
      </c>
      <c r="G156" s="34" t="s">
        <v>220</v>
      </c>
      <c r="H156" s="35" t="s">
        <v>90</v>
      </c>
      <c r="I156" s="36">
        <v>0</v>
      </c>
      <c r="J156" s="37">
        <v>0</v>
      </c>
      <c r="K156" s="37">
        <v>0</v>
      </c>
      <c r="L156" s="146">
        <f>+'GTO X CAT PROGRAM '!J95</f>
        <v>0</v>
      </c>
      <c r="M156" s="146">
        <f>SUM(I156:L156)</f>
        <v>0</v>
      </c>
      <c r="N156" s="37">
        <v>0</v>
      </c>
      <c r="O156" s="37">
        <v>0</v>
      </c>
      <c r="P156" s="50">
        <v>0</v>
      </c>
      <c r="Q156" s="50">
        <v>0</v>
      </c>
      <c r="R156" s="37">
        <v>0</v>
      </c>
      <c r="S156" s="37">
        <v>0</v>
      </c>
      <c r="T156" s="37">
        <v>0</v>
      </c>
      <c r="U156" s="13"/>
    </row>
    <row r="157" spans="1:21" ht="15" customHeight="1">
      <c r="A157" s="13"/>
      <c r="B157" s="43" t="s">
        <v>191</v>
      </c>
      <c r="C157" s="34" t="s">
        <v>223</v>
      </c>
      <c r="D157" s="34" t="s">
        <v>225</v>
      </c>
      <c r="E157" s="34" t="s">
        <v>233</v>
      </c>
      <c r="F157" s="34" t="s">
        <v>235</v>
      </c>
      <c r="G157" s="34" t="s">
        <v>220</v>
      </c>
      <c r="H157" s="35" t="s">
        <v>91</v>
      </c>
      <c r="I157" s="36">
        <v>0</v>
      </c>
      <c r="J157" s="37">
        <v>0</v>
      </c>
      <c r="K157" s="37">
        <v>0</v>
      </c>
      <c r="L157" s="184">
        <f>+'GTO X CAT PROGRAM '!J96</f>
        <v>8403745</v>
      </c>
      <c r="M157" s="184">
        <f>SUM(I157:L157)</f>
        <v>8403745</v>
      </c>
      <c r="N157" s="37">
        <v>0</v>
      </c>
      <c r="O157" s="37">
        <v>0</v>
      </c>
      <c r="P157" s="135">
        <f>+'GTO X CAT PROGRAM '!N96</f>
        <v>277001</v>
      </c>
      <c r="Q157" s="39">
        <f>SUM(N157:P157)</f>
        <v>277001</v>
      </c>
      <c r="R157" s="39">
        <f>+Q157+M157</f>
        <v>8680746</v>
      </c>
      <c r="S157" s="52">
        <v>0</v>
      </c>
      <c r="T157" s="40">
        <v>0</v>
      </c>
      <c r="U157" s="13"/>
    </row>
    <row r="158" spans="1:21" ht="15" customHeight="1">
      <c r="A158" s="13"/>
      <c r="B158" s="43" t="s">
        <v>191</v>
      </c>
      <c r="C158" s="34" t="s">
        <v>223</v>
      </c>
      <c r="D158" s="34" t="s">
        <v>225</v>
      </c>
      <c r="E158" s="34" t="s">
        <v>233</v>
      </c>
      <c r="F158" s="34" t="s">
        <v>235</v>
      </c>
      <c r="G158" s="34" t="s">
        <v>220</v>
      </c>
      <c r="H158" s="35" t="s">
        <v>213</v>
      </c>
      <c r="I158" s="36">
        <v>0</v>
      </c>
      <c r="J158" s="37">
        <v>0</v>
      </c>
      <c r="K158" s="37">
        <v>0</v>
      </c>
      <c r="L158" s="184">
        <f>+'GTO X CAT PROGRAM '!J97</f>
        <v>8403745</v>
      </c>
      <c r="M158" s="184">
        <f>SUM(I158:L158)</f>
        <v>8403745</v>
      </c>
      <c r="N158" s="37">
        <v>0</v>
      </c>
      <c r="O158" s="37">
        <v>0</v>
      </c>
      <c r="P158" s="135">
        <f>+'GTO X CAT PROGRAM '!N97</f>
        <v>277001</v>
      </c>
      <c r="Q158" s="39">
        <f>SUM(N158:P158)</f>
        <v>277001</v>
      </c>
      <c r="R158" s="39">
        <f>+Q158+M158</f>
        <v>8680746</v>
      </c>
      <c r="S158" s="52">
        <v>0</v>
      </c>
      <c r="T158" s="40">
        <v>0</v>
      </c>
      <c r="U158" s="13"/>
    </row>
    <row r="159" spans="1:21" ht="15" customHeight="1">
      <c r="A159" s="13"/>
      <c r="B159" s="43" t="s">
        <v>191</v>
      </c>
      <c r="C159" s="34" t="s">
        <v>223</v>
      </c>
      <c r="D159" s="34" t="s">
        <v>225</v>
      </c>
      <c r="E159" s="34" t="s">
        <v>233</v>
      </c>
      <c r="F159" s="34" t="s">
        <v>235</v>
      </c>
      <c r="G159" s="34" t="s">
        <v>220</v>
      </c>
      <c r="H159" s="35" t="s">
        <v>209</v>
      </c>
      <c r="I159" s="36">
        <v>0</v>
      </c>
      <c r="J159" s="37">
        <v>0</v>
      </c>
      <c r="K159" s="37">
        <v>0</v>
      </c>
      <c r="L159" s="50">
        <v>0</v>
      </c>
      <c r="M159" s="50">
        <v>0</v>
      </c>
      <c r="N159" s="37">
        <v>0</v>
      </c>
      <c r="O159" s="37">
        <v>0</v>
      </c>
      <c r="P159" s="50">
        <v>0</v>
      </c>
      <c r="Q159" s="50">
        <v>0</v>
      </c>
      <c r="R159" s="37">
        <v>0</v>
      </c>
      <c r="S159" s="42"/>
      <c r="T159" s="40"/>
      <c r="U159" s="13"/>
    </row>
    <row r="160" spans="1:21" ht="15" customHeight="1">
      <c r="A160" s="13"/>
      <c r="B160" s="43" t="s">
        <v>191</v>
      </c>
      <c r="C160" s="34" t="s">
        <v>223</v>
      </c>
      <c r="D160" s="34" t="s">
        <v>225</v>
      </c>
      <c r="E160" s="34" t="s">
        <v>233</v>
      </c>
      <c r="F160" s="34" t="s">
        <v>235</v>
      </c>
      <c r="G160" s="34" t="s">
        <v>220</v>
      </c>
      <c r="H160" s="35" t="s">
        <v>210</v>
      </c>
      <c r="I160" s="36">
        <v>0</v>
      </c>
      <c r="J160" s="37">
        <v>0</v>
      </c>
      <c r="K160" s="37">
        <v>0</v>
      </c>
      <c r="L160" s="50">
        <v>0</v>
      </c>
      <c r="M160" s="50">
        <v>0</v>
      </c>
      <c r="N160" s="37">
        <v>0</v>
      </c>
      <c r="O160" s="37">
        <v>0</v>
      </c>
      <c r="P160" s="50">
        <v>0</v>
      </c>
      <c r="Q160" s="50">
        <v>0</v>
      </c>
      <c r="R160" s="37">
        <v>0</v>
      </c>
      <c r="S160" s="42"/>
      <c r="T160" s="40"/>
      <c r="U160" s="13"/>
    </row>
    <row r="161" spans="1:21" ht="0.95" customHeight="1">
      <c r="A161" s="13"/>
      <c r="B161" s="374"/>
      <c r="C161" s="374"/>
      <c r="D161" s="374"/>
      <c r="E161" s="374"/>
      <c r="F161" s="374"/>
      <c r="G161" s="374"/>
      <c r="H161" s="374"/>
      <c r="I161" s="374"/>
      <c r="J161" s="374"/>
      <c r="K161" s="374"/>
      <c r="L161" s="374"/>
      <c r="M161" s="374"/>
      <c r="N161" s="374"/>
      <c r="O161" s="374"/>
      <c r="P161" s="374"/>
      <c r="Q161" s="374"/>
      <c r="R161" s="374"/>
      <c r="S161" s="374"/>
      <c r="T161" s="374"/>
      <c r="U161" s="13"/>
    </row>
    <row r="162" spans="1:21" ht="33" customHeight="1">
      <c r="A162" s="13"/>
      <c r="B162" s="13"/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13"/>
    </row>
    <row r="163" spans="1:21" ht="20.100000000000001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</row>
    <row r="167" spans="1:21">
      <c r="H167" s="53"/>
      <c r="J167" s="14"/>
      <c r="O167" s="14"/>
    </row>
    <row r="168" spans="1:21">
      <c r="F168" s="296" t="s">
        <v>421</v>
      </c>
      <c r="G168" s="296"/>
      <c r="H168" s="296"/>
      <c r="J168" s="11"/>
      <c r="O168" s="296" t="s">
        <v>47</v>
      </c>
      <c r="P168" s="296"/>
      <c r="Q168" s="296"/>
      <c r="R168" s="296"/>
    </row>
    <row r="169" spans="1:21" ht="32.25" customHeight="1">
      <c r="F169" s="385" t="s">
        <v>426</v>
      </c>
      <c r="G169" s="385"/>
      <c r="H169" s="385"/>
      <c r="J169" s="11"/>
      <c r="O169" s="361" t="s">
        <v>48</v>
      </c>
      <c r="P169" s="361"/>
      <c r="Q169" s="361"/>
      <c r="R169" s="361"/>
    </row>
  </sheetData>
  <mergeCells count="33">
    <mergeCell ref="F168:H168"/>
    <mergeCell ref="F169:H169"/>
    <mergeCell ref="O168:R168"/>
    <mergeCell ref="O169:R169"/>
    <mergeCell ref="B161:T161"/>
    <mergeCell ref="C162:T162"/>
    <mergeCell ref="O7:O9"/>
    <mergeCell ref="P7:P9"/>
    <mergeCell ref="Q7:Q9"/>
    <mergeCell ref="R7:R9"/>
    <mergeCell ref="S7:T8"/>
    <mergeCell ref="M7:M9"/>
    <mergeCell ref="B8:B9"/>
    <mergeCell ref="C8:C9"/>
    <mergeCell ref="D8:D9"/>
    <mergeCell ref="E8:E9"/>
    <mergeCell ref="F8:F9"/>
    <mergeCell ref="N7:N9"/>
    <mergeCell ref="B1:T1"/>
    <mergeCell ref="B2:T2"/>
    <mergeCell ref="B3:T3"/>
    <mergeCell ref="B4:T4"/>
    <mergeCell ref="B5:T5"/>
    <mergeCell ref="B6:G7"/>
    <mergeCell ref="H6:H9"/>
    <mergeCell ref="I6:M6"/>
    <mergeCell ref="N6:Q6"/>
    <mergeCell ref="R6:T6"/>
    <mergeCell ref="G8:G9"/>
    <mergeCell ref="I7:I9"/>
    <mergeCell ref="J7:J9"/>
    <mergeCell ref="K7:K9"/>
    <mergeCell ref="L7:L9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3:M31"/>
  <sheetViews>
    <sheetView workbookViewId="0">
      <selection activeCell="B1" sqref="B1:J30"/>
    </sheetView>
  </sheetViews>
  <sheetFormatPr baseColWidth="10" defaultColWidth="9.140625" defaultRowHeight="11.25"/>
  <cols>
    <col min="1" max="1" width="4.140625" style="172" customWidth="1"/>
    <col min="2" max="3" width="2.5703125" style="172" customWidth="1"/>
    <col min="4" max="4" width="45.7109375" style="172" customWidth="1"/>
    <col min="5" max="10" width="14.28515625" style="172" customWidth="1"/>
    <col min="11" max="11" width="4.140625" style="172" customWidth="1"/>
    <col min="12" max="256" width="9.140625" style="172"/>
    <col min="257" max="257" width="4.140625" style="172" customWidth="1"/>
    <col min="258" max="259" width="2.5703125" style="172" customWidth="1"/>
    <col min="260" max="260" width="50.7109375" style="172" customWidth="1"/>
    <col min="261" max="266" width="14.28515625" style="172" customWidth="1"/>
    <col min="267" max="267" width="4.140625" style="172" customWidth="1"/>
    <col min="268" max="512" width="9.140625" style="172"/>
    <col min="513" max="513" width="4.140625" style="172" customWidth="1"/>
    <col min="514" max="515" width="2.5703125" style="172" customWidth="1"/>
    <col min="516" max="516" width="50.7109375" style="172" customWidth="1"/>
    <col min="517" max="522" width="14.28515625" style="172" customWidth="1"/>
    <col min="523" max="523" width="4.140625" style="172" customWidth="1"/>
    <col min="524" max="768" width="9.140625" style="172"/>
    <col min="769" max="769" width="4.140625" style="172" customWidth="1"/>
    <col min="770" max="771" width="2.5703125" style="172" customWidth="1"/>
    <col min="772" max="772" width="50.7109375" style="172" customWidth="1"/>
    <col min="773" max="778" width="14.28515625" style="172" customWidth="1"/>
    <col min="779" max="779" width="4.140625" style="172" customWidth="1"/>
    <col min="780" max="1024" width="9.140625" style="172"/>
    <col min="1025" max="1025" width="4.140625" style="172" customWidth="1"/>
    <col min="1026" max="1027" width="2.5703125" style="172" customWidth="1"/>
    <col min="1028" max="1028" width="50.7109375" style="172" customWidth="1"/>
    <col min="1029" max="1034" width="14.28515625" style="172" customWidth="1"/>
    <col min="1035" max="1035" width="4.140625" style="172" customWidth="1"/>
    <col min="1036" max="1280" width="9.140625" style="172"/>
    <col min="1281" max="1281" width="4.140625" style="172" customWidth="1"/>
    <col min="1282" max="1283" width="2.5703125" style="172" customWidth="1"/>
    <col min="1284" max="1284" width="50.7109375" style="172" customWidth="1"/>
    <col min="1285" max="1290" width="14.28515625" style="172" customWidth="1"/>
    <col min="1291" max="1291" width="4.140625" style="172" customWidth="1"/>
    <col min="1292" max="1536" width="9.140625" style="172"/>
    <col min="1537" max="1537" width="4.140625" style="172" customWidth="1"/>
    <col min="1538" max="1539" width="2.5703125" style="172" customWidth="1"/>
    <col min="1540" max="1540" width="50.7109375" style="172" customWidth="1"/>
    <col min="1541" max="1546" width="14.28515625" style="172" customWidth="1"/>
    <col min="1547" max="1547" width="4.140625" style="172" customWidth="1"/>
    <col min="1548" max="1792" width="9.140625" style="172"/>
    <col min="1793" max="1793" width="4.140625" style="172" customWidth="1"/>
    <col min="1794" max="1795" width="2.5703125" style="172" customWidth="1"/>
    <col min="1796" max="1796" width="50.7109375" style="172" customWidth="1"/>
    <col min="1797" max="1802" width="14.28515625" style="172" customWidth="1"/>
    <col min="1803" max="1803" width="4.140625" style="172" customWidth="1"/>
    <col min="1804" max="2048" width="9.140625" style="172"/>
    <col min="2049" max="2049" width="4.140625" style="172" customWidth="1"/>
    <col min="2050" max="2051" width="2.5703125" style="172" customWidth="1"/>
    <col min="2052" max="2052" width="50.7109375" style="172" customWidth="1"/>
    <col min="2053" max="2058" width="14.28515625" style="172" customWidth="1"/>
    <col min="2059" max="2059" width="4.140625" style="172" customWidth="1"/>
    <col min="2060" max="2304" width="9.140625" style="172"/>
    <col min="2305" max="2305" width="4.140625" style="172" customWidth="1"/>
    <col min="2306" max="2307" width="2.5703125" style="172" customWidth="1"/>
    <col min="2308" max="2308" width="50.7109375" style="172" customWidth="1"/>
    <col min="2309" max="2314" width="14.28515625" style="172" customWidth="1"/>
    <col min="2315" max="2315" width="4.140625" style="172" customWidth="1"/>
    <col min="2316" max="2560" width="9.140625" style="172"/>
    <col min="2561" max="2561" width="4.140625" style="172" customWidth="1"/>
    <col min="2562" max="2563" width="2.5703125" style="172" customWidth="1"/>
    <col min="2564" max="2564" width="50.7109375" style="172" customWidth="1"/>
    <col min="2565" max="2570" width="14.28515625" style="172" customWidth="1"/>
    <col min="2571" max="2571" width="4.140625" style="172" customWidth="1"/>
    <col min="2572" max="2816" width="9.140625" style="172"/>
    <col min="2817" max="2817" width="4.140625" style="172" customWidth="1"/>
    <col min="2818" max="2819" width="2.5703125" style="172" customWidth="1"/>
    <col min="2820" max="2820" width="50.7109375" style="172" customWidth="1"/>
    <col min="2821" max="2826" width="14.28515625" style="172" customWidth="1"/>
    <col min="2827" max="2827" width="4.140625" style="172" customWidth="1"/>
    <col min="2828" max="3072" width="9.140625" style="172"/>
    <col min="3073" max="3073" width="4.140625" style="172" customWidth="1"/>
    <col min="3074" max="3075" width="2.5703125" style="172" customWidth="1"/>
    <col min="3076" max="3076" width="50.7109375" style="172" customWidth="1"/>
    <col min="3077" max="3082" width="14.28515625" style="172" customWidth="1"/>
    <col min="3083" max="3083" width="4.140625" style="172" customWidth="1"/>
    <col min="3084" max="3328" width="9.140625" style="172"/>
    <col min="3329" max="3329" width="4.140625" style="172" customWidth="1"/>
    <col min="3330" max="3331" width="2.5703125" style="172" customWidth="1"/>
    <col min="3332" max="3332" width="50.7109375" style="172" customWidth="1"/>
    <col min="3333" max="3338" width="14.28515625" style="172" customWidth="1"/>
    <col min="3339" max="3339" width="4.140625" style="172" customWidth="1"/>
    <col min="3340" max="3584" width="9.140625" style="172"/>
    <col min="3585" max="3585" width="4.140625" style="172" customWidth="1"/>
    <col min="3586" max="3587" width="2.5703125" style="172" customWidth="1"/>
    <col min="3588" max="3588" width="50.7109375" style="172" customWidth="1"/>
    <col min="3589" max="3594" width="14.28515625" style="172" customWidth="1"/>
    <col min="3595" max="3595" width="4.140625" style="172" customWidth="1"/>
    <col min="3596" max="3840" width="9.140625" style="172"/>
    <col min="3841" max="3841" width="4.140625" style="172" customWidth="1"/>
    <col min="3842" max="3843" width="2.5703125" style="172" customWidth="1"/>
    <col min="3844" max="3844" width="50.7109375" style="172" customWidth="1"/>
    <col min="3845" max="3850" width="14.28515625" style="172" customWidth="1"/>
    <col min="3851" max="3851" width="4.140625" style="172" customWidth="1"/>
    <col min="3852" max="4096" width="9.140625" style="172"/>
    <col min="4097" max="4097" width="4.140625" style="172" customWidth="1"/>
    <col min="4098" max="4099" width="2.5703125" style="172" customWidth="1"/>
    <col min="4100" max="4100" width="50.7109375" style="172" customWidth="1"/>
    <col min="4101" max="4106" width="14.28515625" style="172" customWidth="1"/>
    <col min="4107" max="4107" width="4.140625" style="172" customWidth="1"/>
    <col min="4108" max="4352" width="9.140625" style="172"/>
    <col min="4353" max="4353" width="4.140625" style="172" customWidth="1"/>
    <col min="4354" max="4355" width="2.5703125" style="172" customWidth="1"/>
    <col min="4356" max="4356" width="50.7109375" style="172" customWidth="1"/>
    <col min="4357" max="4362" width="14.28515625" style="172" customWidth="1"/>
    <col min="4363" max="4363" width="4.140625" style="172" customWidth="1"/>
    <col min="4364" max="4608" width="9.140625" style="172"/>
    <col min="4609" max="4609" width="4.140625" style="172" customWidth="1"/>
    <col min="4610" max="4611" width="2.5703125" style="172" customWidth="1"/>
    <col min="4612" max="4612" width="50.7109375" style="172" customWidth="1"/>
    <col min="4613" max="4618" width="14.28515625" style="172" customWidth="1"/>
    <col min="4619" max="4619" width="4.140625" style="172" customWidth="1"/>
    <col min="4620" max="4864" width="9.140625" style="172"/>
    <col min="4865" max="4865" width="4.140625" style="172" customWidth="1"/>
    <col min="4866" max="4867" width="2.5703125" style="172" customWidth="1"/>
    <col min="4868" max="4868" width="50.7109375" style="172" customWidth="1"/>
    <col min="4869" max="4874" width="14.28515625" style="172" customWidth="1"/>
    <col min="4875" max="4875" width="4.140625" style="172" customWidth="1"/>
    <col min="4876" max="5120" width="9.140625" style="172"/>
    <col min="5121" max="5121" width="4.140625" style="172" customWidth="1"/>
    <col min="5122" max="5123" width="2.5703125" style="172" customWidth="1"/>
    <col min="5124" max="5124" width="50.7109375" style="172" customWidth="1"/>
    <col min="5125" max="5130" width="14.28515625" style="172" customWidth="1"/>
    <col min="5131" max="5131" width="4.140625" style="172" customWidth="1"/>
    <col min="5132" max="5376" width="9.140625" style="172"/>
    <col min="5377" max="5377" width="4.140625" style="172" customWidth="1"/>
    <col min="5378" max="5379" width="2.5703125" style="172" customWidth="1"/>
    <col min="5380" max="5380" width="50.7109375" style="172" customWidth="1"/>
    <col min="5381" max="5386" width="14.28515625" style="172" customWidth="1"/>
    <col min="5387" max="5387" width="4.140625" style="172" customWidth="1"/>
    <col min="5388" max="5632" width="9.140625" style="172"/>
    <col min="5633" max="5633" width="4.140625" style="172" customWidth="1"/>
    <col min="5634" max="5635" width="2.5703125" style="172" customWidth="1"/>
    <col min="5636" max="5636" width="50.7109375" style="172" customWidth="1"/>
    <col min="5637" max="5642" width="14.28515625" style="172" customWidth="1"/>
    <col min="5643" max="5643" width="4.140625" style="172" customWidth="1"/>
    <col min="5644" max="5888" width="9.140625" style="172"/>
    <col min="5889" max="5889" width="4.140625" style="172" customWidth="1"/>
    <col min="5890" max="5891" width="2.5703125" style="172" customWidth="1"/>
    <col min="5892" max="5892" width="50.7109375" style="172" customWidth="1"/>
    <col min="5893" max="5898" width="14.28515625" style="172" customWidth="1"/>
    <col min="5899" max="5899" width="4.140625" style="172" customWidth="1"/>
    <col min="5900" max="6144" width="9.140625" style="172"/>
    <col min="6145" max="6145" width="4.140625" style="172" customWidth="1"/>
    <col min="6146" max="6147" width="2.5703125" style="172" customWidth="1"/>
    <col min="6148" max="6148" width="50.7109375" style="172" customWidth="1"/>
    <col min="6149" max="6154" width="14.28515625" style="172" customWidth="1"/>
    <col min="6155" max="6155" width="4.140625" style="172" customWidth="1"/>
    <col min="6156" max="6400" width="9.140625" style="172"/>
    <col min="6401" max="6401" width="4.140625" style="172" customWidth="1"/>
    <col min="6402" max="6403" width="2.5703125" style="172" customWidth="1"/>
    <col min="6404" max="6404" width="50.7109375" style="172" customWidth="1"/>
    <col min="6405" max="6410" width="14.28515625" style="172" customWidth="1"/>
    <col min="6411" max="6411" width="4.140625" style="172" customWidth="1"/>
    <col min="6412" max="6656" width="9.140625" style="172"/>
    <col min="6657" max="6657" width="4.140625" style="172" customWidth="1"/>
    <col min="6658" max="6659" width="2.5703125" style="172" customWidth="1"/>
    <col min="6660" max="6660" width="50.7109375" style="172" customWidth="1"/>
    <col min="6661" max="6666" width="14.28515625" style="172" customWidth="1"/>
    <col min="6667" max="6667" width="4.140625" style="172" customWidth="1"/>
    <col min="6668" max="6912" width="9.140625" style="172"/>
    <col min="6913" max="6913" width="4.140625" style="172" customWidth="1"/>
    <col min="6914" max="6915" width="2.5703125" style="172" customWidth="1"/>
    <col min="6916" max="6916" width="50.7109375" style="172" customWidth="1"/>
    <col min="6917" max="6922" width="14.28515625" style="172" customWidth="1"/>
    <col min="6923" max="6923" width="4.140625" style="172" customWidth="1"/>
    <col min="6924" max="7168" width="9.140625" style="172"/>
    <col min="7169" max="7169" width="4.140625" style="172" customWidth="1"/>
    <col min="7170" max="7171" width="2.5703125" style="172" customWidth="1"/>
    <col min="7172" max="7172" width="50.7109375" style="172" customWidth="1"/>
    <col min="7173" max="7178" width="14.28515625" style="172" customWidth="1"/>
    <col min="7179" max="7179" width="4.140625" style="172" customWidth="1"/>
    <col min="7180" max="7424" width="9.140625" style="172"/>
    <col min="7425" max="7425" width="4.140625" style="172" customWidth="1"/>
    <col min="7426" max="7427" width="2.5703125" style="172" customWidth="1"/>
    <col min="7428" max="7428" width="50.7109375" style="172" customWidth="1"/>
    <col min="7429" max="7434" width="14.28515625" style="172" customWidth="1"/>
    <col min="7435" max="7435" width="4.140625" style="172" customWidth="1"/>
    <col min="7436" max="7680" width="9.140625" style="172"/>
    <col min="7681" max="7681" width="4.140625" style="172" customWidth="1"/>
    <col min="7682" max="7683" width="2.5703125" style="172" customWidth="1"/>
    <col min="7684" max="7684" width="50.7109375" style="172" customWidth="1"/>
    <col min="7685" max="7690" width="14.28515625" style="172" customWidth="1"/>
    <col min="7691" max="7691" width="4.140625" style="172" customWidth="1"/>
    <col min="7692" max="7936" width="9.140625" style="172"/>
    <col min="7937" max="7937" width="4.140625" style="172" customWidth="1"/>
    <col min="7938" max="7939" width="2.5703125" style="172" customWidth="1"/>
    <col min="7940" max="7940" width="50.7109375" style="172" customWidth="1"/>
    <col min="7941" max="7946" width="14.28515625" style="172" customWidth="1"/>
    <col min="7947" max="7947" width="4.140625" style="172" customWidth="1"/>
    <col min="7948" max="8192" width="9.140625" style="172"/>
    <col min="8193" max="8193" width="4.140625" style="172" customWidth="1"/>
    <col min="8194" max="8195" width="2.5703125" style="172" customWidth="1"/>
    <col min="8196" max="8196" width="50.7109375" style="172" customWidth="1"/>
    <col min="8197" max="8202" width="14.28515625" style="172" customWidth="1"/>
    <col min="8203" max="8203" width="4.140625" style="172" customWidth="1"/>
    <col min="8204" max="8448" width="9.140625" style="172"/>
    <col min="8449" max="8449" width="4.140625" style="172" customWidth="1"/>
    <col min="8450" max="8451" width="2.5703125" style="172" customWidth="1"/>
    <col min="8452" max="8452" width="50.7109375" style="172" customWidth="1"/>
    <col min="8453" max="8458" width="14.28515625" style="172" customWidth="1"/>
    <col min="8459" max="8459" width="4.140625" style="172" customWidth="1"/>
    <col min="8460" max="8704" width="9.140625" style="172"/>
    <col min="8705" max="8705" width="4.140625" style="172" customWidth="1"/>
    <col min="8706" max="8707" width="2.5703125" style="172" customWidth="1"/>
    <col min="8708" max="8708" width="50.7109375" style="172" customWidth="1"/>
    <col min="8709" max="8714" width="14.28515625" style="172" customWidth="1"/>
    <col min="8715" max="8715" width="4.140625" style="172" customWidth="1"/>
    <col min="8716" max="8960" width="9.140625" style="172"/>
    <col min="8961" max="8961" width="4.140625" style="172" customWidth="1"/>
    <col min="8962" max="8963" width="2.5703125" style="172" customWidth="1"/>
    <col min="8964" max="8964" width="50.7109375" style="172" customWidth="1"/>
    <col min="8965" max="8970" width="14.28515625" style="172" customWidth="1"/>
    <col min="8971" max="8971" width="4.140625" style="172" customWidth="1"/>
    <col min="8972" max="9216" width="9.140625" style="172"/>
    <col min="9217" max="9217" width="4.140625" style="172" customWidth="1"/>
    <col min="9218" max="9219" width="2.5703125" style="172" customWidth="1"/>
    <col min="9220" max="9220" width="50.7109375" style="172" customWidth="1"/>
    <col min="9221" max="9226" width="14.28515625" style="172" customWidth="1"/>
    <col min="9227" max="9227" width="4.140625" style="172" customWidth="1"/>
    <col min="9228" max="9472" width="9.140625" style="172"/>
    <col min="9473" max="9473" width="4.140625" style="172" customWidth="1"/>
    <col min="9474" max="9475" width="2.5703125" style="172" customWidth="1"/>
    <col min="9476" max="9476" width="50.7109375" style="172" customWidth="1"/>
    <col min="9477" max="9482" width="14.28515625" style="172" customWidth="1"/>
    <col min="9483" max="9483" width="4.140625" style="172" customWidth="1"/>
    <col min="9484" max="9728" width="9.140625" style="172"/>
    <col min="9729" max="9729" width="4.140625" style="172" customWidth="1"/>
    <col min="9730" max="9731" width="2.5703125" style="172" customWidth="1"/>
    <col min="9732" max="9732" width="50.7109375" style="172" customWidth="1"/>
    <col min="9733" max="9738" width="14.28515625" style="172" customWidth="1"/>
    <col min="9739" max="9739" width="4.140625" style="172" customWidth="1"/>
    <col min="9740" max="9984" width="9.140625" style="172"/>
    <col min="9985" max="9985" width="4.140625" style="172" customWidth="1"/>
    <col min="9986" max="9987" width="2.5703125" style="172" customWidth="1"/>
    <col min="9988" max="9988" width="50.7109375" style="172" customWidth="1"/>
    <col min="9989" max="9994" width="14.28515625" style="172" customWidth="1"/>
    <col min="9995" max="9995" width="4.140625" style="172" customWidth="1"/>
    <col min="9996" max="10240" width="9.140625" style="172"/>
    <col min="10241" max="10241" width="4.140625" style="172" customWidth="1"/>
    <col min="10242" max="10243" width="2.5703125" style="172" customWidth="1"/>
    <col min="10244" max="10244" width="50.7109375" style="172" customWidth="1"/>
    <col min="10245" max="10250" width="14.28515625" style="172" customWidth="1"/>
    <col min="10251" max="10251" width="4.140625" style="172" customWidth="1"/>
    <col min="10252" max="10496" width="9.140625" style="172"/>
    <col min="10497" max="10497" width="4.140625" style="172" customWidth="1"/>
    <col min="10498" max="10499" width="2.5703125" style="172" customWidth="1"/>
    <col min="10500" max="10500" width="50.7109375" style="172" customWidth="1"/>
    <col min="10501" max="10506" width="14.28515625" style="172" customWidth="1"/>
    <col min="10507" max="10507" width="4.140625" style="172" customWidth="1"/>
    <col min="10508" max="10752" width="9.140625" style="172"/>
    <col min="10753" max="10753" width="4.140625" style="172" customWidth="1"/>
    <col min="10754" max="10755" width="2.5703125" style="172" customWidth="1"/>
    <col min="10756" max="10756" width="50.7109375" style="172" customWidth="1"/>
    <col min="10757" max="10762" width="14.28515625" style="172" customWidth="1"/>
    <col min="10763" max="10763" width="4.140625" style="172" customWidth="1"/>
    <col min="10764" max="11008" width="9.140625" style="172"/>
    <col min="11009" max="11009" width="4.140625" style="172" customWidth="1"/>
    <col min="11010" max="11011" width="2.5703125" style="172" customWidth="1"/>
    <col min="11012" max="11012" width="50.7109375" style="172" customWidth="1"/>
    <col min="11013" max="11018" width="14.28515625" style="172" customWidth="1"/>
    <col min="11019" max="11019" width="4.140625" style="172" customWidth="1"/>
    <col min="11020" max="11264" width="9.140625" style="172"/>
    <col min="11265" max="11265" width="4.140625" style="172" customWidth="1"/>
    <col min="11266" max="11267" width="2.5703125" style="172" customWidth="1"/>
    <col min="11268" max="11268" width="50.7109375" style="172" customWidth="1"/>
    <col min="11269" max="11274" width="14.28515625" style="172" customWidth="1"/>
    <col min="11275" max="11275" width="4.140625" style="172" customWidth="1"/>
    <col min="11276" max="11520" width="9.140625" style="172"/>
    <col min="11521" max="11521" width="4.140625" style="172" customWidth="1"/>
    <col min="11522" max="11523" width="2.5703125" style="172" customWidth="1"/>
    <col min="11524" max="11524" width="50.7109375" style="172" customWidth="1"/>
    <col min="11525" max="11530" width="14.28515625" style="172" customWidth="1"/>
    <col min="11531" max="11531" width="4.140625" style="172" customWidth="1"/>
    <col min="11532" max="11776" width="9.140625" style="172"/>
    <col min="11777" max="11777" width="4.140625" style="172" customWidth="1"/>
    <col min="11778" max="11779" width="2.5703125" style="172" customWidth="1"/>
    <col min="11780" max="11780" width="50.7109375" style="172" customWidth="1"/>
    <col min="11781" max="11786" width="14.28515625" style="172" customWidth="1"/>
    <col min="11787" max="11787" width="4.140625" style="172" customWidth="1"/>
    <col min="11788" max="12032" width="9.140625" style="172"/>
    <col min="12033" max="12033" width="4.140625" style="172" customWidth="1"/>
    <col min="12034" max="12035" width="2.5703125" style="172" customWidth="1"/>
    <col min="12036" max="12036" width="50.7109375" style="172" customWidth="1"/>
    <col min="12037" max="12042" width="14.28515625" style="172" customWidth="1"/>
    <col min="12043" max="12043" width="4.140625" style="172" customWidth="1"/>
    <col min="12044" max="12288" width="9.140625" style="172"/>
    <col min="12289" max="12289" width="4.140625" style="172" customWidth="1"/>
    <col min="12290" max="12291" width="2.5703125" style="172" customWidth="1"/>
    <col min="12292" max="12292" width="50.7109375" style="172" customWidth="1"/>
    <col min="12293" max="12298" width="14.28515625" style="172" customWidth="1"/>
    <col min="12299" max="12299" width="4.140625" style="172" customWidth="1"/>
    <col min="12300" max="12544" width="9.140625" style="172"/>
    <col min="12545" max="12545" width="4.140625" style="172" customWidth="1"/>
    <col min="12546" max="12547" width="2.5703125" style="172" customWidth="1"/>
    <col min="12548" max="12548" width="50.7109375" style="172" customWidth="1"/>
    <col min="12549" max="12554" width="14.28515625" style="172" customWidth="1"/>
    <col min="12555" max="12555" width="4.140625" style="172" customWidth="1"/>
    <col min="12556" max="12800" width="9.140625" style="172"/>
    <col min="12801" max="12801" width="4.140625" style="172" customWidth="1"/>
    <col min="12802" max="12803" width="2.5703125" style="172" customWidth="1"/>
    <col min="12804" max="12804" width="50.7109375" style="172" customWidth="1"/>
    <col min="12805" max="12810" width="14.28515625" style="172" customWidth="1"/>
    <col min="12811" max="12811" width="4.140625" style="172" customWidth="1"/>
    <col min="12812" max="13056" width="9.140625" style="172"/>
    <col min="13057" max="13057" width="4.140625" style="172" customWidth="1"/>
    <col min="13058" max="13059" width="2.5703125" style="172" customWidth="1"/>
    <col min="13060" max="13060" width="50.7109375" style="172" customWidth="1"/>
    <col min="13061" max="13066" width="14.28515625" style="172" customWidth="1"/>
    <col min="13067" max="13067" width="4.140625" style="172" customWidth="1"/>
    <col min="13068" max="13312" width="9.140625" style="172"/>
    <col min="13313" max="13313" width="4.140625" style="172" customWidth="1"/>
    <col min="13314" max="13315" width="2.5703125" style="172" customWidth="1"/>
    <col min="13316" max="13316" width="50.7109375" style="172" customWidth="1"/>
    <col min="13317" max="13322" width="14.28515625" style="172" customWidth="1"/>
    <col min="13323" max="13323" width="4.140625" style="172" customWidth="1"/>
    <col min="13324" max="13568" width="9.140625" style="172"/>
    <col min="13569" max="13569" width="4.140625" style="172" customWidth="1"/>
    <col min="13570" max="13571" width="2.5703125" style="172" customWidth="1"/>
    <col min="13572" max="13572" width="50.7109375" style="172" customWidth="1"/>
    <col min="13573" max="13578" width="14.28515625" style="172" customWidth="1"/>
    <col min="13579" max="13579" width="4.140625" style="172" customWidth="1"/>
    <col min="13580" max="13824" width="9.140625" style="172"/>
    <col min="13825" max="13825" width="4.140625" style="172" customWidth="1"/>
    <col min="13826" max="13827" width="2.5703125" style="172" customWidth="1"/>
    <col min="13828" max="13828" width="50.7109375" style="172" customWidth="1"/>
    <col min="13829" max="13834" width="14.28515625" style="172" customWidth="1"/>
    <col min="13835" max="13835" width="4.140625" style="172" customWidth="1"/>
    <col min="13836" max="14080" width="9.140625" style="172"/>
    <col min="14081" max="14081" width="4.140625" style="172" customWidth="1"/>
    <col min="14082" max="14083" width="2.5703125" style="172" customWidth="1"/>
    <col min="14084" max="14084" width="50.7109375" style="172" customWidth="1"/>
    <col min="14085" max="14090" width="14.28515625" style="172" customWidth="1"/>
    <col min="14091" max="14091" width="4.140625" style="172" customWidth="1"/>
    <col min="14092" max="14336" width="9.140625" style="172"/>
    <col min="14337" max="14337" width="4.140625" style="172" customWidth="1"/>
    <col min="14338" max="14339" width="2.5703125" style="172" customWidth="1"/>
    <col min="14340" max="14340" width="50.7109375" style="172" customWidth="1"/>
    <col min="14341" max="14346" width="14.28515625" style="172" customWidth="1"/>
    <col min="14347" max="14347" width="4.140625" style="172" customWidth="1"/>
    <col min="14348" max="14592" width="9.140625" style="172"/>
    <col min="14593" max="14593" width="4.140625" style="172" customWidth="1"/>
    <col min="14594" max="14595" width="2.5703125" style="172" customWidth="1"/>
    <col min="14596" max="14596" width="50.7109375" style="172" customWidth="1"/>
    <col min="14597" max="14602" width="14.28515625" style="172" customWidth="1"/>
    <col min="14603" max="14603" width="4.140625" style="172" customWidth="1"/>
    <col min="14604" max="14848" width="9.140625" style="172"/>
    <col min="14849" max="14849" width="4.140625" style="172" customWidth="1"/>
    <col min="14850" max="14851" width="2.5703125" style="172" customWidth="1"/>
    <col min="14852" max="14852" width="50.7109375" style="172" customWidth="1"/>
    <col min="14853" max="14858" width="14.28515625" style="172" customWidth="1"/>
    <col min="14859" max="14859" width="4.140625" style="172" customWidth="1"/>
    <col min="14860" max="15104" width="9.140625" style="172"/>
    <col min="15105" max="15105" width="4.140625" style="172" customWidth="1"/>
    <col min="15106" max="15107" width="2.5703125" style="172" customWidth="1"/>
    <col min="15108" max="15108" width="50.7109375" style="172" customWidth="1"/>
    <col min="15109" max="15114" width="14.28515625" style="172" customWidth="1"/>
    <col min="15115" max="15115" width="4.140625" style="172" customWidth="1"/>
    <col min="15116" max="15360" width="9.140625" style="172"/>
    <col min="15361" max="15361" width="4.140625" style="172" customWidth="1"/>
    <col min="15362" max="15363" width="2.5703125" style="172" customWidth="1"/>
    <col min="15364" max="15364" width="50.7109375" style="172" customWidth="1"/>
    <col min="15365" max="15370" width="14.28515625" style="172" customWidth="1"/>
    <col min="15371" max="15371" width="4.140625" style="172" customWidth="1"/>
    <col min="15372" max="15616" width="9.140625" style="172"/>
    <col min="15617" max="15617" width="4.140625" style="172" customWidth="1"/>
    <col min="15618" max="15619" width="2.5703125" style="172" customWidth="1"/>
    <col min="15620" max="15620" width="50.7109375" style="172" customWidth="1"/>
    <col min="15621" max="15626" width="14.28515625" style="172" customWidth="1"/>
    <col min="15627" max="15627" width="4.140625" style="172" customWidth="1"/>
    <col min="15628" max="15872" width="9.140625" style="172"/>
    <col min="15873" max="15873" width="4.140625" style="172" customWidth="1"/>
    <col min="15874" max="15875" width="2.5703125" style="172" customWidth="1"/>
    <col min="15876" max="15876" width="50.7109375" style="172" customWidth="1"/>
    <col min="15877" max="15882" width="14.28515625" style="172" customWidth="1"/>
    <col min="15883" max="15883" width="4.140625" style="172" customWidth="1"/>
    <col min="15884" max="16128" width="9.140625" style="172"/>
    <col min="16129" max="16129" width="4.140625" style="172" customWidth="1"/>
    <col min="16130" max="16131" width="2.5703125" style="172" customWidth="1"/>
    <col min="16132" max="16132" width="50.7109375" style="172" customWidth="1"/>
    <col min="16133" max="16138" width="14.28515625" style="172" customWidth="1"/>
    <col min="16139" max="16139" width="4.140625" style="172" customWidth="1"/>
    <col min="16140" max="16384" width="9.140625" style="172"/>
  </cols>
  <sheetData>
    <row r="3" spans="1:12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2">
      <c r="A4" s="171"/>
      <c r="B4" s="345" t="s">
        <v>146</v>
      </c>
      <c r="C4" s="345"/>
      <c r="D4" s="345"/>
      <c r="E4" s="345"/>
      <c r="F4" s="345"/>
      <c r="G4" s="345"/>
      <c r="H4" s="345"/>
      <c r="I4" s="345"/>
      <c r="J4" s="345"/>
      <c r="K4" s="171"/>
    </row>
    <row r="5" spans="1:12">
      <c r="A5" s="171"/>
      <c r="B5" s="345" t="s">
        <v>147</v>
      </c>
      <c r="C5" s="345"/>
      <c r="D5" s="345"/>
      <c r="E5" s="345"/>
      <c r="F5" s="345"/>
      <c r="G5" s="345"/>
      <c r="H5" s="345"/>
      <c r="I5" s="345"/>
      <c r="J5" s="345"/>
      <c r="K5" s="171"/>
    </row>
    <row r="6" spans="1:12">
      <c r="A6" s="171"/>
      <c r="B6" s="345" t="s">
        <v>355</v>
      </c>
      <c r="C6" s="345"/>
      <c r="D6" s="345"/>
      <c r="E6" s="345"/>
      <c r="F6" s="345"/>
      <c r="G6" s="345"/>
      <c r="H6" s="345"/>
      <c r="I6" s="345"/>
      <c r="J6" s="345"/>
      <c r="K6" s="171"/>
    </row>
    <row r="7" spans="1:12">
      <c r="A7" s="171"/>
      <c r="B7" s="345" t="str">
        <f>ACEP!B5</f>
        <v>ENERO A MARZO 2023</v>
      </c>
      <c r="C7" s="345"/>
      <c r="D7" s="345"/>
      <c r="E7" s="345"/>
      <c r="F7" s="345"/>
      <c r="G7" s="345"/>
      <c r="H7" s="345"/>
      <c r="I7" s="345"/>
      <c r="J7" s="345"/>
      <c r="K7" s="171"/>
    </row>
    <row r="8" spans="1:12">
      <c r="A8" s="171"/>
      <c r="B8" s="345" t="s">
        <v>2</v>
      </c>
      <c r="C8" s="345"/>
      <c r="D8" s="345"/>
      <c r="E8" s="345"/>
      <c r="F8" s="345"/>
      <c r="G8" s="345"/>
      <c r="H8" s="345"/>
      <c r="I8" s="345"/>
      <c r="J8" s="345"/>
      <c r="K8" s="171"/>
    </row>
    <row r="9" spans="1:12">
      <c r="A9" s="171"/>
      <c r="B9" s="156"/>
      <c r="C9" s="156"/>
      <c r="D9" s="156"/>
      <c r="E9" s="156"/>
      <c r="F9" s="156"/>
      <c r="G9" s="156"/>
      <c r="H9" s="156"/>
      <c r="I9" s="156"/>
      <c r="J9" s="156"/>
      <c r="K9" s="171"/>
    </row>
    <row r="10" spans="1:12">
      <c r="A10" s="171"/>
      <c r="B10" s="156"/>
      <c r="C10" s="156"/>
      <c r="D10" s="156"/>
      <c r="E10" s="156"/>
      <c r="F10" s="156"/>
      <c r="G10" s="156"/>
      <c r="H10" s="156"/>
      <c r="I10" s="156"/>
      <c r="J10" s="156"/>
      <c r="K10" s="171"/>
    </row>
    <row r="11" spans="1:12">
      <c r="A11" s="171"/>
      <c r="B11" s="156"/>
      <c r="C11" s="156"/>
      <c r="D11" s="156"/>
      <c r="E11" s="156"/>
      <c r="F11" s="156"/>
      <c r="G11" s="156"/>
      <c r="H11" s="156"/>
      <c r="I11" s="156"/>
      <c r="J11" s="156"/>
      <c r="K11" s="171"/>
    </row>
    <row r="12" spans="1:12" ht="22.5">
      <c r="A12" s="171"/>
      <c r="B12" s="386" t="s">
        <v>85</v>
      </c>
      <c r="C12" s="387"/>
      <c r="D12" s="388"/>
      <c r="E12" s="162" t="s">
        <v>150</v>
      </c>
      <c r="F12" s="163" t="s">
        <v>356</v>
      </c>
      <c r="G12" s="163" t="s">
        <v>7</v>
      </c>
      <c r="H12" s="163" t="s">
        <v>8</v>
      </c>
      <c r="I12" s="163" t="s">
        <v>151</v>
      </c>
      <c r="J12" s="163" t="s">
        <v>357</v>
      </c>
      <c r="K12" s="171"/>
    </row>
    <row r="13" spans="1:12">
      <c r="A13" s="171"/>
      <c r="B13" s="389"/>
      <c r="C13" s="390"/>
      <c r="D13" s="391"/>
      <c r="E13" s="182" t="s">
        <v>180</v>
      </c>
      <c r="F13" s="183" t="s">
        <v>186</v>
      </c>
      <c r="G13" s="183" t="s">
        <v>347</v>
      </c>
      <c r="H13" s="183" t="s">
        <v>348</v>
      </c>
      <c r="I13" s="183" t="s">
        <v>349</v>
      </c>
      <c r="J13" s="183" t="s">
        <v>350</v>
      </c>
      <c r="K13" s="171"/>
    </row>
    <row r="14" spans="1:12">
      <c r="A14" s="171"/>
      <c r="B14" s="173"/>
      <c r="C14" s="358" t="s">
        <v>211</v>
      </c>
      <c r="D14" s="358"/>
      <c r="E14" s="174">
        <f>+E15</f>
        <v>442951</v>
      </c>
      <c r="F14" s="175">
        <f>+F15</f>
        <v>0</v>
      </c>
      <c r="G14" s="175">
        <f>+E14+F14</f>
        <v>442951</v>
      </c>
      <c r="H14" s="175">
        <f>+H15</f>
        <v>575183</v>
      </c>
      <c r="I14" s="175">
        <f>+I15</f>
        <v>533519</v>
      </c>
      <c r="J14" s="175">
        <f>+G14-H14</f>
        <v>-132232</v>
      </c>
      <c r="K14" s="171"/>
    </row>
    <row r="15" spans="1:12">
      <c r="A15" s="171"/>
      <c r="B15" s="173"/>
      <c r="C15" s="171"/>
      <c r="D15" s="176" t="s">
        <v>214</v>
      </c>
      <c r="E15" s="177">
        <f>+' e EGR EN CLAS FUNC PROGR'!R18</f>
        <v>442951</v>
      </c>
      <c r="F15" s="178">
        <f>' e EGR EN CLAS FUNC PROGR'!R19-' e EGR EN CLAS FUNC PROGR'!R18</f>
        <v>0</v>
      </c>
      <c r="G15" s="178">
        <f>+E15+F15</f>
        <v>442951</v>
      </c>
      <c r="H15" s="178">
        <f>+' e EGR EN CLAS FUNC PROGR'!R28</f>
        <v>575183</v>
      </c>
      <c r="I15" s="178">
        <f>+' e EGR EN CLAS FUNC PROGR'!R29</f>
        <v>533519</v>
      </c>
      <c r="J15" s="178">
        <f>+G15-H15</f>
        <v>-132232</v>
      </c>
      <c r="K15" s="171"/>
      <c r="L15" s="179"/>
    </row>
    <row r="16" spans="1:12">
      <c r="A16" s="171"/>
      <c r="B16" s="173"/>
      <c r="C16" s="358" t="s">
        <v>222</v>
      </c>
      <c r="D16" s="358"/>
      <c r="E16" s="174">
        <f>+E17</f>
        <v>123525275</v>
      </c>
      <c r="F16" s="175">
        <f>+F17</f>
        <v>0</v>
      </c>
      <c r="G16" s="175">
        <f>+E16+F16</f>
        <v>123525275</v>
      </c>
      <c r="H16" s="175">
        <f>+H17</f>
        <v>113202450</v>
      </c>
      <c r="I16" s="175">
        <f>+I17</f>
        <v>104954920</v>
      </c>
      <c r="J16" s="175">
        <f>+G16-H16</f>
        <v>10322825</v>
      </c>
      <c r="K16" s="171"/>
    </row>
    <row r="17" spans="1:13">
      <c r="A17" s="171"/>
      <c r="B17" s="173"/>
      <c r="C17" s="171"/>
      <c r="D17" s="176" t="s">
        <v>224</v>
      </c>
      <c r="E17" s="177">
        <f>+' e EGR EN CLAS FUNC PROGR'!R66</f>
        <v>123525275</v>
      </c>
      <c r="F17" s="178">
        <f>' e EGR EN CLAS FUNC PROGR'!R67-' e EGR EN CLAS FUNC PROGR'!R66</f>
        <v>0</v>
      </c>
      <c r="G17" s="177">
        <v>97009858</v>
      </c>
      <c r="H17" s="178">
        <f>+' e EGR EN CLAS FUNC PROGR'!R68</f>
        <v>113202450</v>
      </c>
      <c r="I17" s="178">
        <f>+' e EGR EN CLAS FUNC PROGR'!R69</f>
        <v>104954920</v>
      </c>
      <c r="J17" s="178">
        <f>+G17-H17</f>
        <v>-16192592</v>
      </c>
      <c r="K17" s="171"/>
    </row>
    <row r="18" spans="1:13">
      <c r="A18" s="171"/>
      <c r="B18" s="362" t="s">
        <v>358</v>
      </c>
      <c r="C18" s="362"/>
      <c r="D18" s="362"/>
      <c r="E18" s="180">
        <f>+E14+E16</f>
        <v>123968226</v>
      </c>
      <c r="F18" s="180">
        <f>+F14+F16</f>
        <v>0</v>
      </c>
      <c r="G18" s="180">
        <f>+G14+G16</f>
        <v>123968226</v>
      </c>
      <c r="H18" s="180">
        <f>+H14+H16</f>
        <v>113777633</v>
      </c>
      <c r="I18" s="180">
        <f>+I14+I16</f>
        <v>105488439</v>
      </c>
      <c r="J18" s="180">
        <f>+G18-H18</f>
        <v>10190593</v>
      </c>
      <c r="K18" s="171"/>
      <c r="L18" s="179"/>
    </row>
    <row r="19" spans="1:13">
      <c r="A19" s="171"/>
      <c r="B19" s="363"/>
      <c r="C19" s="363"/>
      <c r="D19" s="363"/>
      <c r="E19" s="363"/>
      <c r="F19" s="363"/>
      <c r="G19" s="363"/>
      <c r="H19" s="363"/>
      <c r="I19" s="363"/>
      <c r="J19" s="363"/>
      <c r="K19" s="171"/>
    </row>
    <row r="20" spans="1:13">
      <c r="A20" s="171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M20" s="179"/>
    </row>
    <row r="21" spans="1:13">
      <c r="A21" s="171"/>
      <c r="B21" s="171"/>
      <c r="C21" s="171"/>
      <c r="D21" s="171"/>
      <c r="E21" s="171"/>
      <c r="F21" s="171"/>
      <c r="G21" s="171"/>
      <c r="H21" s="171"/>
      <c r="I21" s="171"/>
      <c r="J21" s="171"/>
      <c r="K21" s="171"/>
    </row>
    <row r="22" spans="1:13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</row>
    <row r="23" spans="1:13">
      <c r="A23" s="171"/>
      <c r="B23" s="171"/>
      <c r="C23" s="171"/>
      <c r="D23" s="171"/>
      <c r="E23" s="171"/>
      <c r="F23" s="171"/>
      <c r="G23" s="171"/>
      <c r="H23" s="171"/>
      <c r="I23" s="171"/>
      <c r="J23" s="171"/>
      <c r="K23" s="171"/>
    </row>
    <row r="24" spans="1:13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</row>
    <row r="25" spans="1:13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</row>
    <row r="26" spans="1:13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</row>
    <row r="27" spans="1:13">
      <c r="B27" s="171"/>
      <c r="C27" s="364"/>
      <c r="D27" s="364"/>
      <c r="E27" s="364"/>
      <c r="F27" s="364"/>
      <c r="G27" s="364"/>
      <c r="H27" s="364"/>
      <c r="I27" s="364"/>
      <c r="J27" s="364"/>
    </row>
    <row r="28" spans="1:13">
      <c r="B28" s="171"/>
      <c r="C28" s="171"/>
      <c r="D28" s="181"/>
      <c r="E28" s="171"/>
      <c r="F28" s="171"/>
      <c r="G28" s="171"/>
      <c r="H28" s="181"/>
      <c r="I28" s="171"/>
      <c r="J28" s="171"/>
    </row>
    <row r="29" spans="1:13" ht="15" customHeight="1">
      <c r="B29" s="392" t="s">
        <v>421</v>
      </c>
      <c r="C29" s="392"/>
      <c r="D29" s="392"/>
      <c r="H29" s="392" t="s">
        <v>47</v>
      </c>
      <c r="I29" s="392"/>
      <c r="J29" s="392"/>
    </row>
    <row r="30" spans="1:13">
      <c r="B30" s="394" t="s">
        <v>426</v>
      </c>
      <c r="C30" s="394"/>
      <c r="D30" s="394"/>
      <c r="H30" s="393" t="s">
        <v>48</v>
      </c>
      <c r="I30" s="393"/>
      <c r="J30" s="393"/>
    </row>
    <row r="31" spans="1:13">
      <c r="E31" s="179"/>
    </row>
  </sheetData>
  <mergeCells count="15">
    <mergeCell ref="H29:J29"/>
    <mergeCell ref="H30:J30"/>
    <mergeCell ref="B29:D29"/>
    <mergeCell ref="B30:D30"/>
    <mergeCell ref="C14:D14"/>
    <mergeCell ref="C16:D16"/>
    <mergeCell ref="B18:D18"/>
    <mergeCell ref="B19:J19"/>
    <mergeCell ref="C27:J27"/>
    <mergeCell ref="B12:D13"/>
    <mergeCell ref="B4:J4"/>
    <mergeCell ref="B5:J5"/>
    <mergeCell ref="B6:J6"/>
    <mergeCell ref="B7:J7"/>
    <mergeCell ref="B8:J8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N19"/>
  <sheetViews>
    <sheetView workbookViewId="0">
      <selection activeCell="B19" sqref="B2:G19"/>
    </sheetView>
  </sheetViews>
  <sheetFormatPr baseColWidth="10" defaultRowHeight="15"/>
  <cols>
    <col min="2" max="2" width="37.28515625" customWidth="1"/>
    <col min="3" max="3" width="18.140625" customWidth="1"/>
    <col min="4" max="4" width="16.85546875" customWidth="1"/>
    <col min="5" max="5" width="18.140625" customWidth="1"/>
    <col min="6" max="6" width="15.42578125" customWidth="1"/>
    <col min="7" max="7" width="18.7109375" customWidth="1"/>
  </cols>
  <sheetData>
    <row r="1" spans="2:10">
      <c r="B1" s="395"/>
      <c r="C1" s="395"/>
      <c r="D1" s="395"/>
      <c r="E1" s="395"/>
      <c r="F1" s="395"/>
      <c r="G1" s="395"/>
    </row>
    <row r="2" spans="2:10" ht="15" customHeight="1">
      <c r="B2" s="345" t="s">
        <v>166</v>
      </c>
      <c r="C2" s="345"/>
      <c r="D2" s="345"/>
      <c r="E2" s="345"/>
      <c r="F2" s="345"/>
      <c r="G2" s="345"/>
      <c r="H2" s="193"/>
      <c r="I2" s="193"/>
      <c r="J2" s="193"/>
    </row>
    <row r="3" spans="2:10">
      <c r="B3" s="306" t="s">
        <v>1</v>
      </c>
      <c r="C3" s="306"/>
      <c r="D3" s="306"/>
      <c r="E3" s="306"/>
      <c r="F3" s="306"/>
      <c r="G3" s="306"/>
    </row>
    <row r="4" spans="2:10">
      <c r="B4" s="306" t="s">
        <v>398</v>
      </c>
      <c r="C4" s="306"/>
      <c r="D4" s="306"/>
      <c r="E4" s="306"/>
      <c r="F4" s="306"/>
      <c r="G4" s="306"/>
    </row>
    <row r="5" spans="2:10">
      <c r="B5" s="306" t="str">
        <f>ACEP!B5</f>
        <v>ENERO A MARZO 2023</v>
      </c>
      <c r="C5" s="306"/>
      <c r="D5" s="306"/>
      <c r="E5" s="306"/>
      <c r="F5" s="306"/>
      <c r="G5" s="306"/>
    </row>
    <row r="6" spans="2:10">
      <c r="B6" s="306" t="s">
        <v>2</v>
      </c>
      <c r="C6" s="306"/>
      <c r="D6" s="306"/>
      <c r="E6" s="306"/>
      <c r="F6" s="306"/>
      <c r="G6" s="306"/>
    </row>
    <row r="7" spans="2:10">
      <c r="B7" s="194"/>
      <c r="C7" s="194"/>
      <c r="D7" s="194"/>
      <c r="E7" s="194"/>
      <c r="F7" s="194"/>
      <c r="G7" s="194"/>
    </row>
    <row r="8" spans="2:10">
      <c r="B8" s="194"/>
      <c r="C8" s="194"/>
      <c r="D8" s="194"/>
      <c r="E8" s="194"/>
      <c r="F8" s="194"/>
      <c r="G8" s="194"/>
    </row>
    <row r="9" spans="2:10">
      <c r="B9" s="195"/>
      <c r="C9" s="195"/>
      <c r="D9" s="195"/>
      <c r="E9" s="195"/>
      <c r="F9" s="195"/>
      <c r="G9" s="195"/>
    </row>
    <row r="10" spans="2:10">
      <c r="B10" s="199" t="s">
        <v>399</v>
      </c>
      <c r="C10" s="200" t="s">
        <v>150</v>
      </c>
      <c r="D10" s="200" t="s">
        <v>7</v>
      </c>
      <c r="E10" s="200" t="s">
        <v>8</v>
      </c>
      <c r="F10" s="200" t="s">
        <v>151</v>
      </c>
      <c r="G10" s="200" t="s">
        <v>400</v>
      </c>
    </row>
    <row r="11" spans="2:10">
      <c r="B11" s="196" t="s">
        <v>401</v>
      </c>
      <c r="C11" s="197">
        <f>+'EGR CL FUN PROG ARM'!E18</f>
        <v>123968226</v>
      </c>
      <c r="D11" s="197">
        <f>+'EGR CL FUN PROG ARM'!G18</f>
        <v>123968226</v>
      </c>
      <c r="E11" s="197">
        <f>+'EGR CL FUN PROG ARM'!H18</f>
        <v>113777633</v>
      </c>
      <c r="F11" s="197">
        <f>+'EGR CL FUN PROG ARM'!I18</f>
        <v>105488439</v>
      </c>
      <c r="G11" s="197">
        <f>+D11-E11</f>
        <v>10190593</v>
      </c>
    </row>
    <row r="12" spans="2:10">
      <c r="B12" s="22"/>
      <c r="C12" s="22"/>
      <c r="D12" s="22"/>
      <c r="E12" s="22"/>
      <c r="F12" s="22"/>
      <c r="G12" s="22"/>
    </row>
    <row r="13" spans="2:10">
      <c r="B13" s="22"/>
      <c r="C13" s="22"/>
      <c r="D13" s="22"/>
      <c r="E13" s="22"/>
      <c r="F13" s="22"/>
      <c r="G13" s="22"/>
    </row>
    <row r="14" spans="2:10">
      <c r="B14" s="22"/>
      <c r="C14" s="22"/>
      <c r="D14" s="22"/>
      <c r="E14" s="22"/>
      <c r="F14" s="22"/>
      <c r="G14" s="22"/>
    </row>
    <row r="15" spans="2:10">
      <c r="B15" s="22"/>
      <c r="C15" s="22"/>
      <c r="D15" s="22"/>
      <c r="E15" s="22"/>
      <c r="F15" s="22"/>
      <c r="G15" s="22"/>
    </row>
    <row r="16" spans="2:10">
      <c r="B16" s="198"/>
    </row>
    <row r="17" spans="2:14">
      <c r="E17" s="161"/>
      <c r="F17" s="161"/>
      <c r="G17" s="161"/>
      <c r="J17" s="1"/>
      <c r="N17" s="1"/>
    </row>
    <row r="18" spans="2:14">
      <c r="B18" s="360" t="s">
        <v>421</v>
      </c>
      <c r="C18" s="360"/>
      <c r="F18" s="227" t="s">
        <v>47</v>
      </c>
      <c r="J18" s="1"/>
      <c r="N18" s="1"/>
    </row>
    <row r="19" spans="2:14" ht="30" customHeight="1">
      <c r="B19" s="385" t="s">
        <v>426</v>
      </c>
      <c r="C19" s="385"/>
      <c r="E19" s="235"/>
      <c r="F19" s="227" t="s">
        <v>48</v>
      </c>
      <c r="J19" s="1"/>
      <c r="N19" s="1"/>
    </row>
  </sheetData>
  <mergeCells count="8">
    <mergeCell ref="B18:C18"/>
    <mergeCell ref="B19:C19"/>
    <mergeCell ref="B6:G6"/>
    <mergeCell ref="B1:G1"/>
    <mergeCell ref="B2:G2"/>
    <mergeCell ref="B3:G3"/>
    <mergeCell ref="B4:G4"/>
    <mergeCell ref="B5:G5"/>
  </mergeCells>
  <pageMargins left="1.299212598425197" right="0.70866141732283472" top="0.74803149606299213" bottom="0.7480314960629921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M19"/>
  <sheetViews>
    <sheetView workbookViewId="0">
      <selection activeCell="G19" sqref="B1:I19"/>
    </sheetView>
  </sheetViews>
  <sheetFormatPr baseColWidth="10" defaultColWidth="9.140625" defaultRowHeight="15"/>
  <cols>
    <col min="1" max="1" width="4.140625" customWidth="1"/>
    <col min="2" max="2" width="2.5703125" customWidth="1"/>
    <col min="3" max="3" width="47.42578125" customWidth="1"/>
    <col min="4" max="9" width="14.28515625" customWidth="1"/>
    <col min="10" max="10" width="4.140625" customWidth="1"/>
    <col min="257" max="257" width="4.140625" customWidth="1"/>
    <col min="258" max="258" width="2.5703125" customWidth="1"/>
    <col min="259" max="259" width="53.28515625" customWidth="1"/>
    <col min="260" max="265" width="14.28515625" customWidth="1"/>
    <col min="266" max="266" width="4.140625" customWidth="1"/>
    <col min="513" max="513" width="4.140625" customWidth="1"/>
    <col min="514" max="514" width="2.5703125" customWidth="1"/>
    <col min="515" max="515" width="53.28515625" customWidth="1"/>
    <col min="516" max="521" width="14.28515625" customWidth="1"/>
    <col min="522" max="522" width="4.140625" customWidth="1"/>
    <col min="769" max="769" width="4.140625" customWidth="1"/>
    <col min="770" max="770" width="2.5703125" customWidth="1"/>
    <col min="771" max="771" width="53.28515625" customWidth="1"/>
    <col min="772" max="777" width="14.28515625" customWidth="1"/>
    <col min="778" max="778" width="4.140625" customWidth="1"/>
    <col min="1025" max="1025" width="4.140625" customWidth="1"/>
    <col min="1026" max="1026" width="2.5703125" customWidth="1"/>
    <col min="1027" max="1027" width="53.28515625" customWidth="1"/>
    <col min="1028" max="1033" width="14.28515625" customWidth="1"/>
    <col min="1034" max="1034" width="4.140625" customWidth="1"/>
    <col min="1281" max="1281" width="4.140625" customWidth="1"/>
    <col min="1282" max="1282" width="2.5703125" customWidth="1"/>
    <col min="1283" max="1283" width="53.28515625" customWidth="1"/>
    <col min="1284" max="1289" width="14.28515625" customWidth="1"/>
    <col min="1290" max="1290" width="4.140625" customWidth="1"/>
    <col min="1537" max="1537" width="4.140625" customWidth="1"/>
    <col min="1538" max="1538" width="2.5703125" customWidth="1"/>
    <col min="1539" max="1539" width="53.28515625" customWidth="1"/>
    <col min="1540" max="1545" width="14.28515625" customWidth="1"/>
    <col min="1546" max="1546" width="4.140625" customWidth="1"/>
    <col min="1793" max="1793" width="4.140625" customWidth="1"/>
    <col min="1794" max="1794" width="2.5703125" customWidth="1"/>
    <col min="1795" max="1795" width="53.28515625" customWidth="1"/>
    <col min="1796" max="1801" width="14.28515625" customWidth="1"/>
    <col min="1802" max="1802" width="4.140625" customWidth="1"/>
    <col min="2049" max="2049" width="4.140625" customWidth="1"/>
    <col min="2050" max="2050" width="2.5703125" customWidth="1"/>
    <col min="2051" max="2051" width="53.28515625" customWidth="1"/>
    <col min="2052" max="2057" width="14.28515625" customWidth="1"/>
    <col min="2058" max="2058" width="4.140625" customWidth="1"/>
    <col min="2305" max="2305" width="4.140625" customWidth="1"/>
    <col min="2306" max="2306" width="2.5703125" customWidth="1"/>
    <col min="2307" max="2307" width="53.28515625" customWidth="1"/>
    <col min="2308" max="2313" width="14.28515625" customWidth="1"/>
    <col min="2314" max="2314" width="4.140625" customWidth="1"/>
    <col min="2561" max="2561" width="4.140625" customWidth="1"/>
    <col min="2562" max="2562" width="2.5703125" customWidth="1"/>
    <col min="2563" max="2563" width="53.28515625" customWidth="1"/>
    <col min="2564" max="2569" width="14.28515625" customWidth="1"/>
    <col min="2570" max="2570" width="4.140625" customWidth="1"/>
    <col min="2817" max="2817" width="4.140625" customWidth="1"/>
    <col min="2818" max="2818" width="2.5703125" customWidth="1"/>
    <col min="2819" max="2819" width="53.28515625" customWidth="1"/>
    <col min="2820" max="2825" width="14.28515625" customWidth="1"/>
    <col min="2826" max="2826" width="4.140625" customWidth="1"/>
    <col min="3073" max="3073" width="4.140625" customWidth="1"/>
    <col min="3074" max="3074" width="2.5703125" customWidth="1"/>
    <col min="3075" max="3075" width="53.28515625" customWidth="1"/>
    <col min="3076" max="3081" width="14.28515625" customWidth="1"/>
    <col min="3082" max="3082" width="4.140625" customWidth="1"/>
    <col min="3329" max="3329" width="4.140625" customWidth="1"/>
    <col min="3330" max="3330" width="2.5703125" customWidth="1"/>
    <col min="3331" max="3331" width="53.28515625" customWidth="1"/>
    <col min="3332" max="3337" width="14.28515625" customWidth="1"/>
    <col min="3338" max="3338" width="4.140625" customWidth="1"/>
    <col min="3585" max="3585" width="4.140625" customWidth="1"/>
    <col min="3586" max="3586" width="2.5703125" customWidth="1"/>
    <col min="3587" max="3587" width="53.28515625" customWidth="1"/>
    <col min="3588" max="3593" width="14.28515625" customWidth="1"/>
    <col min="3594" max="3594" width="4.140625" customWidth="1"/>
    <col min="3841" max="3841" width="4.140625" customWidth="1"/>
    <col min="3842" max="3842" width="2.5703125" customWidth="1"/>
    <col min="3843" max="3843" width="53.28515625" customWidth="1"/>
    <col min="3844" max="3849" width="14.28515625" customWidth="1"/>
    <col min="3850" max="3850" width="4.140625" customWidth="1"/>
    <col min="4097" max="4097" width="4.140625" customWidth="1"/>
    <col min="4098" max="4098" width="2.5703125" customWidth="1"/>
    <col min="4099" max="4099" width="53.28515625" customWidth="1"/>
    <col min="4100" max="4105" width="14.28515625" customWidth="1"/>
    <col min="4106" max="4106" width="4.140625" customWidth="1"/>
    <col min="4353" max="4353" width="4.140625" customWidth="1"/>
    <col min="4354" max="4354" width="2.5703125" customWidth="1"/>
    <col min="4355" max="4355" width="53.28515625" customWidth="1"/>
    <col min="4356" max="4361" width="14.28515625" customWidth="1"/>
    <col min="4362" max="4362" width="4.140625" customWidth="1"/>
    <col min="4609" max="4609" width="4.140625" customWidth="1"/>
    <col min="4610" max="4610" width="2.5703125" customWidth="1"/>
    <col min="4611" max="4611" width="53.28515625" customWidth="1"/>
    <col min="4612" max="4617" width="14.28515625" customWidth="1"/>
    <col min="4618" max="4618" width="4.140625" customWidth="1"/>
    <col min="4865" max="4865" width="4.140625" customWidth="1"/>
    <col min="4866" max="4866" width="2.5703125" customWidth="1"/>
    <col min="4867" max="4867" width="53.28515625" customWidth="1"/>
    <col min="4868" max="4873" width="14.28515625" customWidth="1"/>
    <col min="4874" max="4874" width="4.140625" customWidth="1"/>
    <col min="5121" max="5121" width="4.140625" customWidth="1"/>
    <col min="5122" max="5122" width="2.5703125" customWidth="1"/>
    <col min="5123" max="5123" width="53.28515625" customWidth="1"/>
    <col min="5124" max="5129" width="14.28515625" customWidth="1"/>
    <col min="5130" max="5130" width="4.140625" customWidth="1"/>
    <col min="5377" max="5377" width="4.140625" customWidth="1"/>
    <col min="5378" max="5378" width="2.5703125" customWidth="1"/>
    <col min="5379" max="5379" width="53.28515625" customWidth="1"/>
    <col min="5380" max="5385" width="14.28515625" customWidth="1"/>
    <col min="5386" max="5386" width="4.140625" customWidth="1"/>
    <col min="5633" max="5633" width="4.140625" customWidth="1"/>
    <col min="5634" max="5634" width="2.5703125" customWidth="1"/>
    <col min="5635" max="5635" width="53.28515625" customWidth="1"/>
    <col min="5636" max="5641" width="14.28515625" customWidth="1"/>
    <col min="5642" max="5642" width="4.140625" customWidth="1"/>
    <col min="5889" max="5889" width="4.140625" customWidth="1"/>
    <col min="5890" max="5890" width="2.5703125" customWidth="1"/>
    <col min="5891" max="5891" width="53.28515625" customWidth="1"/>
    <col min="5892" max="5897" width="14.28515625" customWidth="1"/>
    <col min="5898" max="5898" width="4.140625" customWidth="1"/>
    <col min="6145" max="6145" width="4.140625" customWidth="1"/>
    <col min="6146" max="6146" width="2.5703125" customWidth="1"/>
    <col min="6147" max="6147" width="53.28515625" customWidth="1"/>
    <col min="6148" max="6153" width="14.28515625" customWidth="1"/>
    <col min="6154" max="6154" width="4.140625" customWidth="1"/>
    <col min="6401" max="6401" width="4.140625" customWidth="1"/>
    <col min="6402" max="6402" width="2.5703125" customWidth="1"/>
    <col min="6403" max="6403" width="53.28515625" customWidth="1"/>
    <col min="6404" max="6409" width="14.28515625" customWidth="1"/>
    <col min="6410" max="6410" width="4.140625" customWidth="1"/>
    <col min="6657" max="6657" width="4.140625" customWidth="1"/>
    <col min="6658" max="6658" width="2.5703125" customWidth="1"/>
    <col min="6659" max="6659" width="53.28515625" customWidth="1"/>
    <col min="6660" max="6665" width="14.28515625" customWidth="1"/>
    <col min="6666" max="6666" width="4.140625" customWidth="1"/>
    <col min="6913" max="6913" width="4.140625" customWidth="1"/>
    <col min="6914" max="6914" width="2.5703125" customWidth="1"/>
    <col min="6915" max="6915" width="53.28515625" customWidth="1"/>
    <col min="6916" max="6921" width="14.28515625" customWidth="1"/>
    <col min="6922" max="6922" width="4.140625" customWidth="1"/>
    <col min="7169" max="7169" width="4.140625" customWidth="1"/>
    <col min="7170" max="7170" width="2.5703125" customWidth="1"/>
    <col min="7171" max="7171" width="53.28515625" customWidth="1"/>
    <col min="7172" max="7177" width="14.28515625" customWidth="1"/>
    <col min="7178" max="7178" width="4.140625" customWidth="1"/>
    <col min="7425" max="7425" width="4.140625" customWidth="1"/>
    <col min="7426" max="7426" width="2.5703125" customWidth="1"/>
    <col min="7427" max="7427" width="53.28515625" customWidth="1"/>
    <col min="7428" max="7433" width="14.28515625" customWidth="1"/>
    <col min="7434" max="7434" width="4.140625" customWidth="1"/>
    <col min="7681" max="7681" width="4.140625" customWidth="1"/>
    <col min="7682" max="7682" width="2.5703125" customWidth="1"/>
    <col min="7683" max="7683" width="53.28515625" customWidth="1"/>
    <col min="7684" max="7689" width="14.28515625" customWidth="1"/>
    <col min="7690" max="7690" width="4.140625" customWidth="1"/>
    <col min="7937" max="7937" width="4.140625" customWidth="1"/>
    <col min="7938" max="7938" width="2.5703125" customWidth="1"/>
    <col min="7939" max="7939" width="53.28515625" customWidth="1"/>
    <col min="7940" max="7945" width="14.28515625" customWidth="1"/>
    <col min="7946" max="7946" width="4.140625" customWidth="1"/>
    <col min="8193" max="8193" width="4.140625" customWidth="1"/>
    <col min="8194" max="8194" width="2.5703125" customWidth="1"/>
    <col min="8195" max="8195" width="53.28515625" customWidth="1"/>
    <col min="8196" max="8201" width="14.28515625" customWidth="1"/>
    <col min="8202" max="8202" width="4.140625" customWidth="1"/>
    <col min="8449" max="8449" width="4.140625" customWidth="1"/>
    <col min="8450" max="8450" width="2.5703125" customWidth="1"/>
    <col min="8451" max="8451" width="53.28515625" customWidth="1"/>
    <col min="8452" max="8457" width="14.28515625" customWidth="1"/>
    <col min="8458" max="8458" width="4.140625" customWidth="1"/>
    <col min="8705" max="8705" width="4.140625" customWidth="1"/>
    <col min="8706" max="8706" width="2.5703125" customWidth="1"/>
    <col min="8707" max="8707" width="53.28515625" customWidth="1"/>
    <col min="8708" max="8713" width="14.28515625" customWidth="1"/>
    <col min="8714" max="8714" width="4.140625" customWidth="1"/>
    <col min="8961" max="8961" width="4.140625" customWidth="1"/>
    <col min="8962" max="8962" width="2.5703125" customWidth="1"/>
    <col min="8963" max="8963" width="53.28515625" customWidth="1"/>
    <col min="8964" max="8969" width="14.28515625" customWidth="1"/>
    <col min="8970" max="8970" width="4.140625" customWidth="1"/>
    <col min="9217" max="9217" width="4.140625" customWidth="1"/>
    <col min="9218" max="9218" width="2.5703125" customWidth="1"/>
    <col min="9219" max="9219" width="53.28515625" customWidth="1"/>
    <col min="9220" max="9225" width="14.28515625" customWidth="1"/>
    <col min="9226" max="9226" width="4.140625" customWidth="1"/>
    <col min="9473" max="9473" width="4.140625" customWidth="1"/>
    <col min="9474" max="9474" width="2.5703125" customWidth="1"/>
    <col min="9475" max="9475" width="53.28515625" customWidth="1"/>
    <col min="9476" max="9481" width="14.28515625" customWidth="1"/>
    <col min="9482" max="9482" width="4.140625" customWidth="1"/>
    <col min="9729" max="9729" width="4.140625" customWidth="1"/>
    <col min="9730" max="9730" width="2.5703125" customWidth="1"/>
    <col min="9731" max="9731" width="53.28515625" customWidth="1"/>
    <col min="9732" max="9737" width="14.28515625" customWidth="1"/>
    <col min="9738" max="9738" width="4.140625" customWidth="1"/>
    <col min="9985" max="9985" width="4.140625" customWidth="1"/>
    <col min="9986" max="9986" width="2.5703125" customWidth="1"/>
    <col min="9987" max="9987" width="53.28515625" customWidth="1"/>
    <col min="9988" max="9993" width="14.28515625" customWidth="1"/>
    <col min="9994" max="9994" width="4.140625" customWidth="1"/>
    <col min="10241" max="10241" width="4.140625" customWidth="1"/>
    <col min="10242" max="10242" width="2.5703125" customWidth="1"/>
    <col min="10243" max="10243" width="53.28515625" customWidth="1"/>
    <col min="10244" max="10249" width="14.28515625" customWidth="1"/>
    <col min="10250" max="10250" width="4.140625" customWidth="1"/>
    <col min="10497" max="10497" width="4.140625" customWidth="1"/>
    <col min="10498" max="10498" width="2.5703125" customWidth="1"/>
    <col min="10499" max="10499" width="53.28515625" customWidth="1"/>
    <col min="10500" max="10505" width="14.28515625" customWidth="1"/>
    <col min="10506" max="10506" width="4.140625" customWidth="1"/>
    <col min="10753" max="10753" width="4.140625" customWidth="1"/>
    <col min="10754" max="10754" width="2.5703125" customWidth="1"/>
    <col min="10755" max="10755" width="53.28515625" customWidth="1"/>
    <col min="10756" max="10761" width="14.28515625" customWidth="1"/>
    <col min="10762" max="10762" width="4.140625" customWidth="1"/>
    <col min="11009" max="11009" width="4.140625" customWidth="1"/>
    <col min="11010" max="11010" width="2.5703125" customWidth="1"/>
    <col min="11011" max="11011" width="53.28515625" customWidth="1"/>
    <col min="11012" max="11017" width="14.28515625" customWidth="1"/>
    <col min="11018" max="11018" width="4.140625" customWidth="1"/>
    <col min="11265" max="11265" width="4.140625" customWidth="1"/>
    <col min="11266" max="11266" width="2.5703125" customWidth="1"/>
    <col min="11267" max="11267" width="53.28515625" customWidth="1"/>
    <col min="11268" max="11273" width="14.28515625" customWidth="1"/>
    <col min="11274" max="11274" width="4.140625" customWidth="1"/>
    <col min="11521" max="11521" width="4.140625" customWidth="1"/>
    <col min="11522" max="11522" width="2.5703125" customWidth="1"/>
    <col min="11523" max="11523" width="53.28515625" customWidth="1"/>
    <col min="11524" max="11529" width="14.28515625" customWidth="1"/>
    <col min="11530" max="11530" width="4.140625" customWidth="1"/>
    <col min="11777" max="11777" width="4.140625" customWidth="1"/>
    <col min="11778" max="11778" width="2.5703125" customWidth="1"/>
    <col min="11779" max="11779" width="53.28515625" customWidth="1"/>
    <col min="11780" max="11785" width="14.28515625" customWidth="1"/>
    <col min="11786" max="11786" width="4.140625" customWidth="1"/>
    <col min="12033" max="12033" width="4.140625" customWidth="1"/>
    <col min="12034" max="12034" width="2.5703125" customWidth="1"/>
    <col min="12035" max="12035" width="53.28515625" customWidth="1"/>
    <col min="12036" max="12041" width="14.28515625" customWidth="1"/>
    <col min="12042" max="12042" width="4.140625" customWidth="1"/>
    <col min="12289" max="12289" width="4.140625" customWidth="1"/>
    <col min="12290" max="12290" width="2.5703125" customWidth="1"/>
    <col min="12291" max="12291" width="53.28515625" customWidth="1"/>
    <col min="12292" max="12297" width="14.28515625" customWidth="1"/>
    <col min="12298" max="12298" width="4.140625" customWidth="1"/>
    <col min="12545" max="12545" width="4.140625" customWidth="1"/>
    <col min="12546" max="12546" width="2.5703125" customWidth="1"/>
    <col min="12547" max="12547" width="53.28515625" customWidth="1"/>
    <col min="12548" max="12553" width="14.28515625" customWidth="1"/>
    <col min="12554" max="12554" width="4.140625" customWidth="1"/>
    <col min="12801" max="12801" width="4.140625" customWidth="1"/>
    <col min="12802" max="12802" width="2.5703125" customWidth="1"/>
    <col min="12803" max="12803" width="53.28515625" customWidth="1"/>
    <col min="12804" max="12809" width="14.28515625" customWidth="1"/>
    <col min="12810" max="12810" width="4.140625" customWidth="1"/>
    <col min="13057" max="13057" width="4.140625" customWidth="1"/>
    <col min="13058" max="13058" width="2.5703125" customWidth="1"/>
    <col min="13059" max="13059" width="53.28515625" customWidth="1"/>
    <col min="13060" max="13065" width="14.28515625" customWidth="1"/>
    <col min="13066" max="13066" width="4.140625" customWidth="1"/>
    <col min="13313" max="13313" width="4.140625" customWidth="1"/>
    <col min="13314" max="13314" width="2.5703125" customWidth="1"/>
    <col min="13315" max="13315" width="53.28515625" customWidth="1"/>
    <col min="13316" max="13321" width="14.28515625" customWidth="1"/>
    <col min="13322" max="13322" width="4.140625" customWidth="1"/>
    <col min="13569" max="13569" width="4.140625" customWidth="1"/>
    <col min="13570" max="13570" width="2.5703125" customWidth="1"/>
    <col min="13571" max="13571" width="53.28515625" customWidth="1"/>
    <col min="13572" max="13577" width="14.28515625" customWidth="1"/>
    <col min="13578" max="13578" width="4.140625" customWidth="1"/>
    <col min="13825" max="13825" width="4.140625" customWidth="1"/>
    <col min="13826" max="13826" width="2.5703125" customWidth="1"/>
    <col min="13827" max="13827" width="53.28515625" customWidth="1"/>
    <col min="13828" max="13833" width="14.28515625" customWidth="1"/>
    <col min="13834" max="13834" width="4.140625" customWidth="1"/>
    <col min="14081" max="14081" width="4.140625" customWidth="1"/>
    <col min="14082" max="14082" width="2.5703125" customWidth="1"/>
    <col min="14083" max="14083" width="53.28515625" customWidth="1"/>
    <col min="14084" max="14089" width="14.28515625" customWidth="1"/>
    <col min="14090" max="14090" width="4.140625" customWidth="1"/>
    <col min="14337" max="14337" width="4.140625" customWidth="1"/>
    <col min="14338" max="14338" width="2.5703125" customWidth="1"/>
    <col min="14339" max="14339" width="53.28515625" customWidth="1"/>
    <col min="14340" max="14345" width="14.28515625" customWidth="1"/>
    <col min="14346" max="14346" width="4.140625" customWidth="1"/>
    <col min="14593" max="14593" width="4.140625" customWidth="1"/>
    <col min="14594" max="14594" width="2.5703125" customWidth="1"/>
    <col min="14595" max="14595" width="53.28515625" customWidth="1"/>
    <col min="14596" max="14601" width="14.28515625" customWidth="1"/>
    <col min="14602" max="14602" width="4.140625" customWidth="1"/>
    <col min="14849" max="14849" width="4.140625" customWidth="1"/>
    <col min="14850" max="14850" width="2.5703125" customWidth="1"/>
    <col min="14851" max="14851" width="53.28515625" customWidth="1"/>
    <col min="14852" max="14857" width="14.28515625" customWidth="1"/>
    <col min="14858" max="14858" width="4.140625" customWidth="1"/>
    <col min="15105" max="15105" width="4.140625" customWidth="1"/>
    <col min="15106" max="15106" width="2.5703125" customWidth="1"/>
    <col min="15107" max="15107" width="53.28515625" customWidth="1"/>
    <col min="15108" max="15113" width="14.28515625" customWidth="1"/>
    <col min="15114" max="15114" width="4.140625" customWidth="1"/>
    <col min="15361" max="15361" width="4.140625" customWidth="1"/>
    <col min="15362" max="15362" width="2.5703125" customWidth="1"/>
    <col min="15363" max="15363" width="53.28515625" customWidth="1"/>
    <col min="15364" max="15369" width="14.28515625" customWidth="1"/>
    <col min="15370" max="15370" width="4.140625" customWidth="1"/>
    <col min="15617" max="15617" width="4.140625" customWidth="1"/>
    <col min="15618" max="15618" width="2.5703125" customWidth="1"/>
    <col min="15619" max="15619" width="53.28515625" customWidth="1"/>
    <col min="15620" max="15625" width="14.28515625" customWidth="1"/>
    <col min="15626" max="15626" width="4.140625" customWidth="1"/>
    <col min="15873" max="15873" width="4.140625" customWidth="1"/>
    <col min="15874" max="15874" width="2.5703125" customWidth="1"/>
    <col min="15875" max="15875" width="53.28515625" customWidth="1"/>
    <col min="15876" max="15881" width="14.28515625" customWidth="1"/>
    <col min="15882" max="15882" width="4.140625" customWidth="1"/>
    <col min="16129" max="16129" width="4.140625" customWidth="1"/>
    <col min="16130" max="16130" width="2.5703125" customWidth="1"/>
    <col min="16131" max="16131" width="53.28515625" customWidth="1"/>
    <col min="16132" max="16137" width="14.28515625" customWidth="1"/>
    <col min="16138" max="16138" width="4.140625" customWidth="1"/>
  </cols>
  <sheetData>
    <row r="2" spans="1:10">
      <c r="A2" s="13"/>
      <c r="B2" s="345" t="s">
        <v>166</v>
      </c>
      <c r="C2" s="345"/>
      <c r="D2" s="345"/>
      <c r="E2" s="345"/>
      <c r="F2" s="345"/>
      <c r="G2" s="345"/>
      <c r="H2" s="345"/>
      <c r="I2" s="345"/>
      <c r="J2" s="13"/>
    </row>
    <row r="3" spans="1:10">
      <c r="A3" s="13"/>
      <c r="B3" s="345" t="s">
        <v>167</v>
      </c>
      <c r="C3" s="345"/>
      <c r="D3" s="345"/>
      <c r="E3" s="345"/>
      <c r="F3" s="345"/>
      <c r="G3" s="345"/>
      <c r="H3" s="345"/>
      <c r="I3" s="345"/>
      <c r="J3" s="13"/>
    </row>
    <row r="4" spans="1:10">
      <c r="A4" s="13"/>
      <c r="B4" s="345" t="s">
        <v>397</v>
      </c>
      <c r="C4" s="345"/>
      <c r="D4" s="345"/>
      <c r="E4" s="345"/>
      <c r="F4" s="345"/>
      <c r="G4" s="345"/>
      <c r="H4" s="345"/>
      <c r="I4" s="345"/>
      <c r="J4" s="13"/>
    </row>
    <row r="5" spans="1:10">
      <c r="A5" s="13"/>
      <c r="B5" s="345" t="str">
        <f>'CLAS ECON ARMON'!B5:J5</f>
        <v>ENERO A MARZO 2023</v>
      </c>
      <c r="C5" s="345"/>
      <c r="D5" s="345"/>
      <c r="E5" s="345"/>
      <c r="F5" s="345"/>
      <c r="G5" s="345"/>
      <c r="H5" s="345"/>
      <c r="I5" s="345"/>
      <c r="J5" s="13"/>
    </row>
    <row r="6" spans="1:10">
      <c r="A6" s="13"/>
      <c r="B6" s="345" t="s">
        <v>168</v>
      </c>
      <c r="C6" s="345"/>
      <c r="D6" s="345"/>
      <c r="E6" s="345"/>
      <c r="F6" s="345"/>
      <c r="G6" s="345"/>
      <c r="H6" s="345"/>
      <c r="I6" s="345"/>
      <c r="J6" s="13"/>
    </row>
    <row r="7" spans="1:10">
      <c r="A7" s="13"/>
      <c r="B7" s="156"/>
      <c r="C7" s="156"/>
      <c r="D7" s="156"/>
      <c r="E7" s="156"/>
      <c r="F7" s="156"/>
      <c r="G7" s="156"/>
      <c r="H7" s="156"/>
      <c r="I7" s="156"/>
      <c r="J7" s="13"/>
    </row>
    <row r="8" spans="1:10" ht="22.5">
      <c r="A8" s="13"/>
      <c r="B8" s="398" t="s">
        <v>341</v>
      </c>
      <c r="C8" s="399"/>
      <c r="D8" s="162" t="s">
        <v>342</v>
      </c>
      <c r="E8" s="163" t="s">
        <v>343</v>
      </c>
      <c r="F8" s="163" t="s">
        <v>344</v>
      </c>
      <c r="G8" s="163" t="s">
        <v>345</v>
      </c>
      <c r="H8" s="163" t="s">
        <v>346</v>
      </c>
      <c r="I8" s="163" t="s">
        <v>357</v>
      </c>
      <c r="J8" s="13"/>
    </row>
    <row r="9" spans="1:10">
      <c r="A9" s="13"/>
      <c r="B9" s="400"/>
      <c r="C9" s="401"/>
      <c r="D9" s="166" t="s">
        <v>180</v>
      </c>
      <c r="E9" s="167" t="s">
        <v>186</v>
      </c>
      <c r="F9" s="167" t="s">
        <v>347</v>
      </c>
      <c r="G9" s="167" t="s">
        <v>348</v>
      </c>
      <c r="H9" s="167" t="s">
        <v>349</v>
      </c>
      <c r="I9" s="167" t="s">
        <v>350</v>
      </c>
      <c r="J9" s="13"/>
    </row>
    <row r="10" spans="1:10" ht="18.75" customHeight="1">
      <c r="A10" s="13"/>
      <c r="B10" s="396" t="s">
        <v>221</v>
      </c>
      <c r="C10" s="397"/>
      <c r="D10" s="177">
        <f>+'CLAS ADMIVA'!C11</f>
        <v>123968226</v>
      </c>
      <c r="E10" s="178">
        <f>+'EGR CL FUN PROG ARM'!F18</f>
        <v>0</v>
      </c>
      <c r="F10" s="178">
        <f>+D10+E10</f>
        <v>123968226</v>
      </c>
      <c r="G10" s="178">
        <f>+'CLAS ADMIVA'!E11</f>
        <v>113777633</v>
      </c>
      <c r="H10" s="178">
        <f>+'CLAS ADMIVA'!F11</f>
        <v>105488439</v>
      </c>
      <c r="I10" s="178">
        <f>+F10-G10</f>
        <v>10190593</v>
      </c>
      <c r="J10" s="13"/>
    </row>
    <row r="11" spans="1:10">
      <c r="A11" s="13"/>
      <c r="B11" s="362" t="s">
        <v>358</v>
      </c>
      <c r="C11" s="362"/>
      <c r="D11" s="180">
        <f t="shared" ref="D11:I11" si="0">+D10</f>
        <v>123968226</v>
      </c>
      <c r="E11" s="180">
        <f t="shared" si="0"/>
        <v>0</v>
      </c>
      <c r="F11" s="180">
        <f t="shared" si="0"/>
        <v>123968226</v>
      </c>
      <c r="G11" s="180">
        <f t="shared" si="0"/>
        <v>113777633</v>
      </c>
      <c r="H11" s="180">
        <f t="shared" si="0"/>
        <v>105488439</v>
      </c>
      <c r="I11" s="180">
        <f t="shared" si="0"/>
        <v>10190593</v>
      </c>
      <c r="J11" s="13"/>
    </row>
    <row r="12" spans="1:10">
      <c r="A12" s="13"/>
      <c r="B12" s="374"/>
      <c r="C12" s="374"/>
      <c r="D12" s="374"/>
      <c r="E12" s="374"/>
      <c r="F12" s="374"/>
      <c r="G12" s="374"/>
      <c r="H12" s="374"/>
      <c r="I12" s="374"/>
      <c r="J12" s="13"/>
    </row>
    <row r="13" spans="1:10">
      <c r="A13" s="13"/>
      <c r="B13" s="13"/>
      <c r="C13" s="298"/>
      <c r="D13" s="298"/>
      <c r="E13" s="298"/>
      <c r="F13" s="298"/>
      <c r="G13" s="298"/>
      <c r="H13" s="298"/>
      <c r="I13" s="298"/>
      <c r="J13" s="13"/>
    </row>
    <row r="14" spans="1:10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7" spans="2:13">
      <c r="I17" s="1"/>
      <c r="M17" s="1"/>
    </row>
    <row r="18" spans="2:13">
      <c r="B18" s="296" t="s">
        <v>421</v>
      </c>
      <c r="C18" s="296"/>
      <c r="G18" s="296" t="s">
        <v>47</v>
      </c>
      <c r="H18" s="296"/>
      <c r="I18" s="296"/>
      <c r="M18" s="1"/>
    </row>
    <row r="19" spans="2:13">
      <c r="B19" s="357" t="s">
        <v>426</v>
      </c>
      <c r="C19" s="357"/>
      <c r="G19" s="361" t="s">
        <v>48</v>
      </c>
      <c r="H19" s="361"/>
      <c r="I19" s="361"/>
      <c r="M19" s="1"/>
    </row>
  </sheetData>
  <mergeCells count="14">
    <mergeCell ref="G18:I18"/>
    <mergeCell ref="G19:I19"/>
    <mergeCell ref="B18:C18"/>
    <mergeCell ref="B19:C19"/>
    <mergeCell ref="B11:C11"/>
    <mergeCell ref="B12:I12"/>
    <mergeCell ref="C13:I13"/>
    <mergeCell ref="B10:C10"/>
    <mergeCell ref="B2:I2"/>
    <mergeCell ref="B3:I3"/>
    <mergeCell ref="B4:I4"/>
    <mergeCell ref="B5:I5"/>
    <mergeCell ref="B6:I6"/>
    <mergeCell ref="B8:C9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8"/>
  <sheetViews>
    <sheetView showGridLines="0" topLeftCell="D1" zoomScale="120" zoomScaleNormal="120" workbookViewId="0">
      <pane ySplit="8" topLeftCell="A39" activePane="bottomLeft" state="frozen"/>
      <selection activeCell="C1" sqref="C1"/>
      <selection pane="bottomLeft" activeCell="J50" sqref="J50"/>
    </sheetView>
  </sheetViews>
  <sheetFormatPr baseColWidth="10" defaultColWidth="9.140625" defaultRowHeight="15"/>
  <cols>
    <col min="1" max="1" width="9.7109375" customWidth="1"/>
    <col min="2" max="2" width="6.5703125" customWidth="1"/>
    <col min="3" max="3" width="0.140625" customWidth="1"/>
    <col min="4" max="4" width="0.7109375" customWidth="1"/>
    <col min="5" max="7" width="0.85546875" customWidth="1"/>
    <col min="8" max="8" width="2.140625" customWidth="1"/>
    <col min="9" max="9" width="49.28515625" customWidth="1"/>
    <col min="10" max="10" width="15.7109375" customWidth="1"/>
    <col min="11" max="11" width="16.85546875" customWidth="1"/>
    <col min="12" max="12" width="10.5703125" customWidth="1"/>
    <col min="13" max="13" width="11.28515625" customWidth="1"/>
    <col min="15" max="15" width="11.7109375" bestFit="1" customWidth="1"/>
    <col min="248" max="248" width="9.7109375" customWidth="1"/>
    <col min="249" max="249" width="6.5703125" customWidth="1"/>
    <col min="250" max="250" width="0.140625" customWidth="1"/>
    <col min="251" max="251" width="0.7109375" customWidth="1"/>
    <col min="252" max="254" width="0.85546875" customWidth="1"/>
    <col min="255" max="255" width="2.140625" customWidth="1"/>
    <col min="256" max="256" width="66.28515625" customWidth="1"/>
    <col min="257" max="258" width="16" customWidth="1"/>
    <col min="259" max="259" width="10.5703125" customWidth="1"/>
    <col min="260" max="260" width="5.42578125" customWidth="1"/>
    <col min="261" max="261" width="0.140625" customWidth="1"/>
    <col min="262" max="262" width="3.140625" customWidth="1"/>
    <col min="504" max="504" width="9.7109375" customWidth="1"/>
    <col min="505" max="505" width="6.5703125" customWidth="1"/>
    <col min="506" max="506" width="0.140625" customWidth="1"/>
    <col min="507" max="507" width="0.7109375" customWidth="1"/>
    <col min="508" max="510" width="0.85546875" customWidth="1"/>
    <col min="511" max="511" width="2.140625" customWidth="1"/>
    <col min="512" max="512" width="66.28515625" customWidth="1"/>
    <col min="513" max="514" width="16" customWidth="1"/>
    <col min="515" max="515" width="10.5703125" customWidth="1"/>
    <col min="516" max="516" width="5.42578125" customWidth="1"/>
    <col min="517" max="517" width="0.140625" customWidth="1"/>
    <col min="518" max="518" width="3.140625" customWidth="1"/>
    <col min="760" max="760" width="9.7109375" customWidth="1"/>
    <col min="761" max="761" width="6.5703125" customWidth="1"/>
    <col min="762" max="762" width="0.140625" customWidth="1"/>
    <col min="763" max="763" width="0.7109375" customWidth="1"/>
    <col min="764" max="766" width="0.85546875" customWidth="1"/>
    <col min="767" max="767" width="2.140625" customWidth="1"/>
    <col min="768" max="768" width="66.28515625" customWidth="1"/>
    <col min="769" max="770" width="16" customWidth="1"/>
    <col min="771" max="771" width="10.5703125" customWidth="1"/>
    <col min="772" max="772" width="5.42578125" customWidth="1"/>
    <col min="773" max="773" width="0.140625" customWidth="1"/>
    <col min="774" max="774" width="3.140625" customWidth="1"/>
    <col min="1016" max="1016" width="9.7109375" customWidth="1"/>
    <col min="1017" max="1017" width="6.5703125" customWidth="1"/>
    <col min="1018" max="1018" width="0.140625" customWidth="1"/>
    <col min="1019" max="1019" width="0.7109375" customWidth="1"/>
    <col min="1020" max="1022" width="0.85546875" customWidth="1"/>
    <col min="1023" max="1023" width="2.140625" customWidth="1"/>
    <col min="1024" max="1024" width="66.28515625" customWidth="1"/>
    <col min="1025" max="1026" width="16" customWidth="1"/>
    <col min="1027" max="1027" width="10.5703125" customWidth="1"/>
    <col min="1028" max="1028" width="5.42578125" customWidth="1"/>
    <col min="1029" max="1029" width="0.140625" customWidth="1"/>
    <col min="1030" max="1030" width="3.140625" customWidth="1"/>
    <col min="1272" max="1272" width="9.7109375" customWidth="1"/>
    <col min="1273" max="1273" width="6.5703125" customWidth="1"/>
    <col min="1274" max="1274" width="0.140625" customWidth="1"/>
    <col min="1275" max="1275" width="0.7109375" customWidth="1"/>
    <col min="1276" max="1278" width="0.85546875" customWidth="1"/>
    <col min="1279" max="1279" width="2.140625" customWidth="1"/>
    <col min="1280" max="1280" width="66.28515625" customWidth="1"/>
    <col min="1281" max="1282" width="16" customWidth="1"/>
    <col min="1283" max="1283" width="10.5703125" customWidth="1"/>
    <col min="1284" max="1284" width="5.42578125" customWidth="1"/>
    <col min="1285" max="1285" width="0.140625" customWidth="1"/>
    <col min="1286" max="1286" width="3.140625" customWidth="1"/>
    <col min="1528" max="1528" width="9.7109375" customWidth="1"/>
    <col min="1529" max="1529" width="6.5703125" customWidth="1"/>
    <col min="1530" max="1530" width="0.140625" customWidth="1"/>
    <col min="1531" max="1531" width="0.7109375" customWidth="1"/>
    <col min="1532" max="1534" width="0.85546875" customWidth="1"/>
    <col min="1535" max="1535" width="2.140625" customWidth="1"/>
    <col min="1536" max="1536" width="66.28515625" customWidth="1"/>
    <col min="1537" max="1538" width="16" customWidth="1"/>
    <col min="1539" max="1539" width="10.5703125" customWidth="1"/>
    <col min="1540" max="1540" width="5.42578125" customWidth="1"/>
    <col min="1541" max="1541" width="0.140625" customWidth="1"/>
    <col min="1542" max="1542" width="3.140625" customWidth="1"/>
    <col min="1784" max="1784" width="9.7109375" customWidth="1"/>
    <col min="1785" max="1785" width="6.5703125" customWidth="1"/>
    <col min="1786" max="1786" width="0.140625" customWidth="1"/>
    <col min="1787" max="1787" width="0.7109375" customWidth="1"/>
    <col min="1788" max="1790" width="0.85546875" customWidth="1"/>
    <col min="1791" max="1791" width="2.140625" customWidth="1"/>
    <col min="1792" max="1792" width="66.28515625" customWidth="1"/>
    <col min="1793" max="1794" width="16" customWidth="1"/>
    <col min="1795" max="1795" width="10.5703125" customWidth="1"/>
    <col min="1796" max="1796" width="5.42578125" customWidth="1"/>
    <col min="1797" max="1797" width="0.140625" customWidth="1"/>
    <col min="1798" max="1798" width="3.140625" customWidth="1"/>
    <col min="2040" max="2040" width="9.7109375" customWidth="1"/>
    <col min="2041" max="2041" width="6.5703125" customWidth="1"/>
    <col min="2042" max="2042" width="0.140625" customWidth="1"/>
    <col min="2043" max="2043" width="0.7109375" customWidth="1"/>
    <col min="2044" max="2046" width="0.85546875" customWidth="1"/>
    <col min="2047" max="2047" width="2.140625" customWidth="1"/>
    <col min="2048" max="2048" width="66.28515625" customWidth="1"/>
    <col min="2049" max="2050" width="16" customWidth="1"/>
    <col min="2051" max="2051" width="10.5703125" customWidth="1"/>
    <col min="2052" max="2052" width="5.42578125" customWidth="1"/>
    <col min="2053" max="2053" width="0.140625" customWidth="1"/>
    <col min="2054" max="2054" width="3.140625" customWidth="1"/>
    <col min="2296" max="2296" width="9.7109375" customWidth="1"/>
    <col min="2297" max="2297" width="6.5703125" customWidth="1"/>
    <col min="2298" max="2298" width="0.140625" customWidth="1"/>
    <col min="2299" max="2299" width="0.7109375" customWidth="1"/>
    <col min="2300" max="2302" width="0.85546875" customWidth="1"/>
    <col min="2303" max="2303" width="2.140625" customWidth="1"/>
    <col min="2304" max="2304" width="66.28515625" customWidth="1"/>
    <col min="2305" max="2306" width="16" customWidth="1"/>
    <col min="2307" max="2307" width="10.5703125" customWidth="1"/>
    <col min="2308" max="2308" width="5.42578125" customWidth="1"/>
    <col min="2309" max="2309" width="0.140625" customWidth="1"/>
    <col min="2310" max="2310" width="3.140625" customWidth="1"/>
    <col min="2552" max="2552" width="9.7109375" customWidth="1"/>
    <col min="2553" max="2553" width="6.5703125" customWidth="1"/>
    <col min="2554" max="2554" width="0.140625" customWidth="1"/>
    <col min="2555" max="2555" width="0.7109375" customWidth="1"/>
    <col min="2556" max="2558" width="0.85546875" customWidth="1"/>
    <col min="2559" max="2559" width="2.140625" customWidth="1"/>
    <col min="2560" max="2560" width="66.28515625" customWidth="1"/>
    <col min="2561" max="2562" width="16" customWidth="1"/>
    <col min="2563" max="2563" width="10.5703125" customWidth="1"/>
    <col min="2564" max="2564" width="5.42578125" customWidth="1"/>
    <col min="2565" max="2565" width="0.140625" customWidth="1"/>
    <col min="2566" max="2566" width="3.140625" customWidth="1"/>
    <col min="2808" max="2808" width="9.7109375" customWidth="1"/>
    <col min="2809" max="2809" width="6.5703125" customWidth="1"/>
    <col min="2810" max="2810" width="0.140625" customWidth="1"/>
    <col min="2811" max="2811" width="0.7109375" customWidth="1"/>
    <col min="2812" max="2814" width="0.85546875" customWidth="1"/>
    <col min="2815" max="2815" width="2.140625" customWidth="1"/>
    <col min="2816" max="2816" width="66.28515625" customWidth="1"/>
    <col min="2817" max="2818" width="16" customWidth="1"/>
    <col min="2819" max="2819" width="10.5703125" customWidth="1"/>
    <col min="2820" max="2820" width="5.42578125" customWidth="1"/>
    <col min="2821" max="2821" width="0.140625" customWidth="1"/>
    <col min="2822" max="2822" width="3.140625" customWidth="1"/>
    <col min="3064" max="3064" width="9.7109375" customWidth="1"/>
    <col min="3065" max="3065" width="6.5703125" customWidth="1"/>
    <col min="3066" max="3066" width="0.140625" customWidth="1"/>
    <col min="3067" max="3067" width="0.7109375" customWidth="1"/>
    <col min="3068" max="3070" width="0.85546875" customWidth="1"/>
    <col min="3071" max="3071" width="2.140625" customWidth="1"/>
    <col min="3072" max="3072" width="66.28515625" customWidth="1"/>
    <col min="3073" max="3074" width="16" customWidth="1"/>
    <col min="3075" max="3075" width="10.5703125" customWidth="1"/>
    <col min="3076" max="3076" width="5.42578125" customWidth="1"/>
    <col min="3077" max="3077" width="0.140625" customWidth="1"/>
    <col min="3078" max="3078" width="3.140625" customWidth="1"/>
    <col min="3320" max="3320" width="9.7109375" customWidth="1"/>
    <col min="3321" max="3321" width="6.5703125" customWidth="1"/>
    <col min="3322" max="3322" width="0.140625" customWidth="1"/>
    <col min="3323" max="3323" width="0.7109375" customWidth="1"/>
    <col min="3324" max="3326" width="0.85546875" customWidth="1"/>
    <col min="3327" max="3327" width="2.140625" customWidth="1"/>
    <col min="3328" max="3328" width="66.28515625" customWidth="1"/>
    <col min="3329" max="3330" width="16" customWidth="1"/>
    <col min="3331" max="3331" width="10.5703125" customWidth="1"/>
    <col min="3332" max="3332" width="5.42578125" customWidth="1"/>
    <col min="3333" max="3333" width="0.140625" customWidth="1"/>
    <col min="3334" max="3334" width="3.140625" customWidth="1"/>
    <col min="3576" max="3576" width="9.7109375" customWidth="1"/>
    <col min="3577" max="3577" width="6.5703125" customWidth="1"/>
    <col min="3578" max="3578" width="0.140625" customWidth="1"/>
    <col min="3579" max="3579" width="0.7109375" customWidth="1"/>
    <col min="3580" max="3582" width="0.85546875" customWidth="1"/>
    <col min="3583" max="3583" width="2.140625" customWidth="1"/>
    <col min="3584" max="3584" width="66.28515625" customWidth="1"/>
    <col min="3585" max="3586" width="16" customWidth="1"/>
    <col min="3587" max="3587" width="10.5703125" customWidth="1"/>
    <col min="3588" max="3588" width="5.42578125" customWidth="1"/>
    <col min="3589" max="3589" width="0.140625" customWidth="1"/>
    <col min="3590" max="3590" width="3.140625" customWidth="1"/>
    <col min="3832" max="3832" width="9.7109375" customWidth="1"/>
    <col min="3833" max="3833" width="6.5703125" customWidth="1"/>
    <col min="3834" max="3834" width="0.140625" customWidth="1"/>
    <col min="3835" max="3835" width="0.7109375" customWidth="1"/>
    <col min="3836" max="3838" width="0.85546875" customWidth="1"/>
    <col min="3839" max="3839" width="2.140625" customWidth="1"/>
    <col min="3840" max="3840" width="66.28515625" customWidth="1"/>
    <col min="3841" max="3842" width="16" customWidth="1"/>
    <col min="3843" max="3843" width="10.5703125" customWidth="1"/>
    <col min="3844" max="3844" width="5.42578125" customWidth="1"/>
    <col min="3845" max="3845" width="0.140625" customWidth="1"/>
    <col min="3846" max="3846" width="3.140625" customWidth="1"/>
    <col min="4088" max="4088" width="9.7109375" customWidth="1"/>
    <col min="4089" max="4089" width="6.5703125" customWidth="1"/>
    <col min="4090" max="4090" width="0.140625" customWidth="1"/>
    <col min="4091" max="4091" width="0.7109375" customWidth="1"/>
    <col min="4092" max="4094" width="0.85546875" customWidth="1"/>
    <col min="4095" max="4095" width="2.140625" customWidth="1"/>
    <col min="4096" max="4096" width="66.28515625" customWidth="1"/>
    <col min="4097" max="4098" width="16" customWidth="1"/>
    <col min="4099" max="4099" width="10.5703125" customWidth="1"/>
    <col min="4100" max="4100" width="5.42578125" customWidth="1"/>
    <col min="4101" max="4101" width="0.140625" customWidth="1"/>
    <col min="4102" max="4102" width="3.140625" customWidth="1"/>
    <col min="4344" max="4344" width="9.7109375" customWidth="1"/>
    <col min="4345" max="4345" width="6.5703125" customWidth="1"/>
    <col min="4346" max="4346" width="0.140625" customWidth="1"/>
    <col min="4347" max="4347" width="0.7109375" customWidth="1"/>
    <col min="4348" max="4350" width="0.85546875" customWidth="1"/>
    <col min="4351" max="4351" width="2.140625" customWidth="1"/>
    <col min="4352" max="4352" width="66.28515625" customWidth="1"/>
    <col min="4353" max="4354" width="16" customWidth="1"/>
    <col min="4355" max="4355" width="10.5703125" customWidth="1"/>
    <col min="4356" max="4356" width="5.42578125" customWidth="1"/>
    <col min="4357" max="4357" width="0.140625" customWidth="1"/>
    <col min="4358" max="4358" width="3.140625" customWidth="1"/>
    <col min="4600" max="4600" width="9.7109375" customWidth="1"/>
    <col min="4601" max="4601" width="6.5703125" customWidth="1"/>
    <col min="4602" max="4602" width="0.140625" customWidth="1"/>
    <col min="4603" max="4603" width="0.7109375" customWidth="1"/>
    <col min="4604" max="4606" width="0.85546875" customWidth="1"/>
    <col min="4607" max="4607" width="2.140625" customWidth="1"/>
    <col min="4608" max="4608" width="66.28515625" customWidth="1"/>
    <col min="4609" max="4610" width="16" customWidth="1"/>
    <col min="4611" max="4611" width="10.5703125" customWidth="1"/>
    <col min="4612" max="4612" width="5.42578125" customWidth="1"/>
    <col min="4613" max="4613" width="0.140625" customWidth="1"/>
    <col min="4614" max="4614" width="3.140625" customWidth="1"/>
    <col min="4856" max="4856" width="9.7109375" customWidth="1"/>
    <col min="4857" max="4857" width="6.5703125" customWidth="1"/>
    <col min="4858" max="4858" width="0.140625" customWidth="1"/>
    <col min="4859" max="4859" width="0.7109375" customWidth="1"/>
    <col min="4860" max="4862" width="0.85546875" customWidth="1"/>
    <col min="4863" max="4863" width="2.140625" customWidth="1"/>
    <col min="4864" max="4864" width="66.28515625" customWidth="1"/>
    <col min="4865" max="4866" width="16" customWidth="1"/>
    <col min="4867" max="4867" width="10.5703125" customWidth="1"/>
    <col min="4868" max="4868" width="5.42578125" customWidth="1"/>
    <col min="4869" max="4869" width="0.140625" customWidth="1"/>
    <col min="4870" max="4870" width="3.140625" customWidth="1"/>
    <col min="5112" max="5112" width="9.7109375" customWidth="1"/>
    <col min="5113" max="5113" width="6.5703125" customWidth="1"/>
    <col min="5114" max="5114" width="0.140625" customWidth="1"/>
    <col min="5115" max="5115" width="0.7109375" customWidth="1"/>
    <col min="5116" max="5118" width="0.85546875" customWidth="1"/>
    <col min="5119" max="5119" width="2.140625" customWidth="1"/>
    <col min="5120" max="5120" width="66.28515625" customWidth="1"/>
    <col min="5121" max="5122" width="16" customWidth="1"/>
    <col min="5123" max="5123" width="10.5703125" customWidth="1"/>
    <col min="5124" max="5124" width="5.42578125" customWidth="1"/>
    <col min="5125" max="5125" width="0.140625" customWidth="1"/>
    <col min="5126" max="5126" width="3.140625" customWidth="1"/>
    <col min="5368" max="5368" width="9.7109375" customWidth="1"/>
    <col min="5369" max="5369" width="6.5703125" customWidth="1"/>
    <col min="5370" max="5370" width="0.140625" customWidth="1"/>
    <col min="5371" max="5371" width="0.7109375" customWidth="1"/>
    <col min="5372" max="5374" width="0.85546875" customWidth="1"/>
    <col min="5375" max="5375" width="2.140625" customWidth="1"/>
    <col min="5376" max="5376" width="66.28515625" customWidth="1"/>
    <col min="5377" max="5378" width="16" customWidth="1"/>
    <col min="5379" max="5379" width="10.5703125" customWidth="1"/>
    <col min="5380" max="5380" width="5.42578125" customWidth="1"/>
    <col min="5381" max="5381" width="0.140625" customWidth="1"/>
    <col min="5382" max="5382" width="3.140625" customWidth="1"/>
    <col min="5624" max="5624" width="9.7109375" customWidth="1"/>
    <col min="5625" max="5625" width="6.5703125" customWidth="1"/>
    <col min="5626" max="5626" width="0.140625" customWidth="1"/>
    <col min="5627" max="5627" width="0.7109375" customWidth="1"/>
    <col min="5628" max="5630" width="0.85546875" customWidth="1"/>
    <col min="5631" max="5631" width="2.140625" customWidth="1"/>
    <col min="5632" max="5632" width="66.28515625" customWidth="1"/>
    <col min="5633" max="5634" width="16" customWidth="1"/>
    <col min="5635" max="5635" width="10.5703125" customWidth="1"/>
    <col min="5636" max="5636" width="5.42578125" customWidth="1"/>
    <col min="5637" max="5637" width="0.140625" customWidth="1"/>
    <col min="5638" max="5638" width="3.140625" customWidth="1"/>
    <col min="5880" max="5880" width="9.7109375" customWidth="1"/>
    <col min="5881" max="5881" width="6.5703125" customWidth="1"/>
    <col min="5882" max="5882" width="0.140625" customWidth="1"/>
    <col min="5883" max="5883" width="0.7109375" customWidth="1"/>
    <col min="5884" max="5886" width="0.85546875" customWidth="1"/>
    <col min="5887" max="5887" width="2.140625" customWidth="1"/>
    <col min="5888" max="5888" width="66.28515625" customWidth="1"/>
    <col min="5889" max="5890" width="16" customWidth="1"/>
    <col min="5891" max="5891" width="10.5703125" customWidth="1"/>
    <col min="5892" max="5892" width="5.42578125" customWidth="1"/>
    <col min="5893" max="5893" width="0.140625" customWidth="1"/>
    <col min="5894" max="5894" width="3.140625" customWidth="1"/>
    <col min="6136" max="6136" width="9.7109375" customWidth="1"/>
    <col min="6137" max="6137" width="6.5703125" customWidth="1"/>
    <col min="6138" max="6138" width="0.140625" customWidth="1"/>
    <col min="6139" max="6139" width="0.7109375" customWidth="1"/>
    <col min="6140" max="6142" width="0.85546875" customWidth="1"/>
    <col min="6143" max="6143" width="2.140625" customWidth="1"/>
    <col min="6144" max="6144" width="66.28515625" customWidth="1"/>
    <col min="6145" max="6146" width="16" customWidth="1"/>
    <col min="6147" max="6147" width="10.5703125" customWidth="1"/>
    <col min="6148" max="6148" width="5.42578125" customWidth="1"/>
    <col min="6149" max="6149" width="0.140625" customWidth="1"/>
    <col min="6150" max="6150" width="3.140625" customWidth="1"/>
    <col min="6392" max="6392" width="9.7109375" customWidth="1"/>
    <col min="6393" max="6393" width="6.5703125" customWidth="1"/>
    <col min="6394" max="6394" width="0.140625" customWidth="1"/>
    <col min="6395" max="6395" width="0.7109375" customWidth="1"/>
    <col min="6396" max="6398" width="0.85546875" customWidth="1"/>
    <col min="6399" max="6399" width="2.140625" customWidth="1"/>
    <col min="6400" max="6400" width="66.28515625" customWidth="1"/>
    <col min="6401" max="6402" width="16" customWidth="1"/>
    <col min="6403" max="6403" width="10.5703125" customWidth="1"/>
    <col min="6404" max="6404" width="5.42578125" customWidth="1"/>
    <col min="6405" max="6405" width="0.140625" customWidth="1"/>
    <col min="6406" max="6406" width="3.140625" customWidth="1"/>
    <col min="6648" max="6648" width="9.7109375" customWidth="1"/>
    <col min="6649" max="6649" width="6.5703125" customWidth="1"/>
    <col min="6650" max="6650" width="0.140625" customWidth="1"/>
    <col min="6651" max="6651" width="0.7109375" customWidth="1"/>
    <col min="6652" max="6654" width="0.85546875" customWidth="1"/>
    <col min="6655" max="6655" width="2.140625" customWidth="1"/>
    <col min="6656" max="6656" width="66.28515625" customWidth="1"/>
    <col min="6657" max="6658" width="16" customWidth="1"/>
    <col min="6659" max="6659" width="10.5703125" customWidth="1"/>
    <col min="6660" max="6660" width="5.42578125" customWidth="1"/>
    <col min="6661" max="6661" width="0.140625" customWidth="1"/>
    <col min="6662" max="6662" width="3.140625" customWidth="1"/>
    <col min="6904" max="6904" width="9.7109375" customWidth="1"/>
    <col min="6905" max="6905" width="6.5703125" customWidth="1"/>
    <col min="6906" max="6906" width="0.140625" customWidth="1"/>
    <col min="6907" max="6907" width="0.7109375" customWidth="1"/>
    <col min="6908" max="6910" width="0.85546875" customWidth="1"/>
    <col min="6911" max="6911" width="2.140625" customWidth="1"/>
    <col min="6912" max="6912" width="66.28515625" customWidth="1"/>
    <col min="6913" max="6914" width="16" customWidth="1"/>
    <col min="6915" max="6915" width="10.5703125" customWidth="1"/>
    <col min="6916" max="6916" width="5.42578125" customWidth="1"/>
    <col min="6917" max="6917" width="0.140625" customWidth="1"/>
    <col min="6918" max="6918" width="3.140625" customWidth="1"/>
    <col min="7160" max="7160" width="9.7109375" customWidth="1"/>
    <col min="7161" max="7161" width="6.5703125" customWidth="1"/>
    <col min="7162" max="7162" width="0.140625" customWidth="1"/>
    <col min="7163" max="7163" width="0.7109375" customWidth="1"/>
    <col min="7164" max="7166" width="0.85546875" customWidth="1"/>
    <col min="7167" max="7167" width="2.140625" customWidth="1"/>
    <col min="7168" max="7168" width="66.28515625" customWidth="1"/>
    <col min="7169" max="7170" width="16" customWidth="1"/>
    <col min="7171" max="7171" width="10.5703125" customWidth="1"/>
    <col min="7172" max="7172" width="5.42578125" customWidth="1"/>
    <col min="7173" max="7173" width="0.140625" customWidth="1"/>
    <col min="7174" max="7174" width="3.140625" customWidth="1"/>
    <col min="7416" max="7416" width="9.7109375" customWidth="1"/>
    <col min="7417" max="7417" width="6.5703125" customWidth="1"/>
    <col min="7418" max="7418" width="0.140625" customWidth="1"/>
    <col min="7419" max="7419" width="0.7109375" customWidth="1"/>
    <col min="7420" max="7422" width="0.85546875" customWidth="1"/>
    <col min="7423" max="7423" width="2.140625" customWidth="1"/>
    <col min="7424" max="7424" width="66.28515625" customWidth="1"/>
    <col min="7425" max="7426" width="16" customWidth="1"/>
    <col min="7427" max="7427" width="10.5703125" customWidth="1"/>
    <col min="7428" max="7428" width="5.42578125" customWidth="1"/>
    <col min="7429" max="7429" width="0.140625" customWidth="1"/>
    <col min="7430" max="7430" width="3.140625" customWidth="1"/>
    <col min="7672" max="7672" width="9.7109375" customWidth="1"/>
    <col min="7673" max="7673" width="6.5703125" customWidth="1"/>
    <col min="7674" max="7674" width="0.140625" customWidth="1"/>
    <col min="7675" max="7675" width="0.7109375" customWidth="1"/>
    <col min="7676" max="7678" width="0.85546875" customWidth="1"/>
    <col min="7679" max="7679" width="2.140625" customWidth="1"/>
    <col min="7680" max="7680" width="66.28515625" customWidth="1"/>
    <col min="7681" max="7682" width="16" customWidth="1"/>
    <col min="7683" max="7683" width="10.5703125" customWidth="1"/>
    <col min="7684" max="7684" width="5.42578125" customWidth="1"/>
    <col min="7685" max="7685" width="0.140625" customWidth="1"/>
    <col min="7686" max="7686" width="3.140625" customWidth="1"/>
    <col min="7928" max="7928" width="9.7109375" customWidth="1"/>
    <col min="7929" max="7929" width="6.5703125" customWidth="1"/>
    <col min="7930" max="7930" width="0.140625" customWidth="1"/>
    <col min="7931" max="7931" width="0.7109375" customWidth="1"/>
    <col min="7932" max="7934" width="0.85546875" customWidth="1"/>
    <col min="7935" max="7935" width="2.140625" customWidth="1"/>
    <col min="7936" max="7936" width="66.28515625" customWidth="1"/>
    <col min="7937" max="7938" width="16" customWidth="1"/>
    <col min="7939" max="7939" width="10.5703125" customWidth="1"/>
    <col min="7940" max="7940" width="5.42578125" customWidth="1"/>
    <col min="7941" max="7941" width="0.140625" customWidth="1"/>
    <col min="7942" max="7942" width="3.140625" customWidth="1"/>
    <col min="8184" max="8184" width="9.7109375" customWidth="1"/>
    <col min="8185" max="8185" width="6.5703125" customWidth="1"/>
    <col min="8186" max="8186" width="0.140625" customWidth="1"/>
    <col min="8187" max="8187" width="0.7109375" customWidth="1"/>
    <col min="8188" max="8190" width="0.85546875" customWidth="1"/>
    <col min="8191" max="8191" width="2.140625" customWidth="1"/>
    <col min="8192" max="8192" width="66.28515625" customWidth="1"/>
    <col min="8193" max="8194" width="16" customWidth="1"/>
    <col min="8195" max="8195" width="10.5703125" customWidth="1"/>
    <col min="8196" max="8196" width="5.42578125" customWidth="1"/>
    <col min="8197" max="8197" width="0.140625" customWidth="1"/>
    <col min="8198" max="8198" width="3.140625" customWidth="1"/>
    <col min="8440" max="8440" width="9.7109375" customWidth="1"/>
    <col min="8441" max="8441" width="6.5703125" customWidth="1"/>
    <col min="8442" max="8442" width="0.140625" customWidth="1"/>
    <col min="8443" max="8443" width="0.7109375" customWidth="1"/>
    <col min="8444" max="8446" width="0.85546875" customWidth="1"/>
    <col min="8447" max="8447" width="2.140625" customWidth="1"/>
    <col min="8448" max="8448" width="66.28515625" customWidth="1"/>
    <col min="8449" max="8450" width="16" customWidth="1"/>
    <col min="8451" max="8451" width="10.5703125" customWidth="1"/>
    <col min="8452" max="8452" width="5.42578125" customWidth="1"/>
    <col min="8453" max="8453" width="0.140625" customWidth="1"/>
    <col min="8454" max="8454" width="3.140625" customWidth="1"/>
    <col min="8696" max="8696" width="9.7109375" customWidth="1"/>
    <col min="8697" max="8697" width="6.5703125" customWidth="1"/>
    <col min="8698" max="8698" width="0.140625" customWidth="1"/>
    <col min="8699" max="8699" width="0.7109375" customWidth="1"/>
    <col min="8700" max="8702" width="0.85546875" customWidth="1"/>
    <col min="8703" max="8703" width="2.140625" customWidth="1"/>
    <col min="8704" max="8704" width="66.28515625" customWidth="1"/>
    <col min="8705" max="8706" width="16" customWidth="1"/>
    <col min="8707" max="8707" width="10.5703125" customWidth="1"/>
    <col min="8708" max="8708" width="5.42578125" customWidth="1"/>
    <col min="8709" max="8709" width="0.140625" customWidth="1"/>
    <col min="8710" max="8710" width="3.140625" customWidth="1"/>
    <col min="8952" max="8952" width="9.7109375" customWidth="1"/>
    <col min="8953" max="8953" width="6.5703125" customWidth="1"/>
    <col min="8954" max="8954" width="0.140625" customWidth="1"/>
    <col min="8955" max="8955" width="0.7109375" customWidth="1"/>
    <col min="8956" max="8958" width="0.85546875" customWidth="1"/>
    <col min="8959" max="8959" width="2.140625" customWidth="1"/>
    <col min="8960" max="8960" width="66.28515625" customWidth="1"/>
    <col min="8961" max="8962" width="16" customWidth="1"/>
    <col min="8963" max="8963" width="10.5703125" customWidth="1"/>
    <col min="8964" max="8964" width="5.42578125" customWidth="1"/>
    <col min="8965" max="8965" width="0.140625" customWidth="1"/>
    <col min="8966" max="8966" width="3.140625" customWidth="1"/>
    <col min="9208" max="9208" width="9.7109375" customWidth="1"/>
    <col min="9209" max="9209" width="6.5703125" customWidth="1"/>
    <col min="9210" max="9210" width="0.140625" customWidth="1"/>
    <col min="9211" max="9211" width="0.7109375" customWidth="1"/>
    <col min="9212" max="9214" width="0.85546875" customWidth="1"/>
    <col min="9215" max="9215" width="2.140625" customWidth="1"/>
    <col min="9216" max="9216" width="66.28515625" customWidth="1"/>
    <col min="9217" max="9218" width="16" customWidth="1"/>
    <col min="9219" max="9219" width="10.5703125" customWidth="1"/>
    <col min="9220" max="9220" width="5.42578125" customWidth="1"/>
    <col min="9221" max="9221" width="0.140625" customWidth="1"/>
    <col min="9222" max="9222" width="3.140625" customWidth="1"/>
    <col min="9464" max="9464" width="9.7109375" customWidth="1"/>
    <col min="9465" max="9465" width="6.5703125" customWidth="1"/>
    <col min="9466" max="9466" width="0.140625" customWidth="1"/>
    <col min="9467" max="9467" width="0.7109375" customWidth="1"/>
    <col min="9468" max="9470" width="0.85546875" customWidth="1"/>
    <col min="9471" max="9471" width="2.140625" customWidth="1"/>
    <col min="9472" max="9472" width="66.28515625" customWidth="1"/>
    <col min="9473" max="9474" width="16" customWidth="1"/>
    <col min="9475" max="9475" width="10.5703125" customWidth="1"/>
    <col min="9476" max="9476" width="5.42578125" customWidth="1"/>
    <col min="9477" max="9477" width="0.140625" customWidth="1"/>
    <col min="9478" max="9478" width="3.140625" customWidth="1"/>
    <col min="9720" max="9720" width="9.7109375" customWidth="1"/>
    <col min="9721" max="9721" width="6.5703125" customWidth="1"/>
    <col min="9722" max="9722" width="0.140625" customWidth="1"/>
    <col min="9723" max="9723" width="0.7109375" customWidth="1"/>
    <col min="9724" max="9726" width="0.85546875" customWidth="1"/>
    <col min="9727" max="9727" width="2.140625" customWidth="1"/>
    <col min="9728" max="9728" width="66.28515625" customWidth="1"/>
    <col min="9729" max="9730" width="16" customWidth="1"/>
    <col min="9731" max="9731" width="10.5703125" customWidth="1"/>
    <col min="9732" max="9732" width="5.42578125" customWidth="1"/>
    <col min="9733" max="9733" width="0.140625" customWidth="1"/>
    <col min="9734" max="9734" width="3.140625" customWidth="1"/>
    <col min="9976" max="9976" width="9.7109375" customWidth="1"/>
    <col min="9977" max="9977" width="6.5703125" customWidth="1"/>
    <col min="9978" max="9978" width="0.140625" customWidth="1"/>
    <col min="9979" max="9979" width="0.7109375" customWidth="1"/>
    <col min="9980" max="9982" width="0.85546875" customWidth="1"/>
    <col min="9983" max="9983" width="2.140625" customWidth="1"/>
    <col min="9984" max="9984" width="66.28515625" customWidth="1"/>
    <col min="9985" max="9986" width="16" customWidth="1"/>
    <col min="9987" max="9987" width="10.5703125" customWidth="1"/>
    <col min="9988" max="9988" width="5.42578125" customWidth="1"/>
    <col min="9989" max="9989" width="0.140625" customWidth="1"/>
    <col min="9990" max="9990" width="3.140625" customWidth="1"/>
    <col min="10232" max="10232" width="9.7109375" customWidth="1"/>
    <col min="10233" max="10233" width="6.5703125" customWidth="1"/>
    <col min="10234" max="10234" width="0.140625" customWidth="1"/>
    <col min="10235" max="10235" width="0.7109375" customWidth="1"/>
    <col min="10236" max="10238" width="0.85546875" customWidth="1"/>
    <col min="10239" max="10239" width="2.140625" customWidth="1"/>
    <col min="10240" max="10240" width="66.28515625" customWidth="1"/>
    <col min="10241" max="10242" width="16" customWidth="1"/>
    <col min="10243" max="10243" width="10.5703125" customWidth="1"/>
    <col min="10244" max="10244" width="5.42578125" customWidth="1"/>
    <col min="10245" max="10245" width="0.140625" customWidth="1"/>
    <col min="10246" max="10246" width="3.140625" customWidth="1"/>
    <col min="10488" max="10488" width="9.7109375" customWidth="1"/>
    <col min="10489" max="10489" width="6.5703125" customWidth="1"/>
    <col min="10490" max="10490" width="0.140625" customWidth="1"/>
    <col min="10491" max="10491" width="0.7109375" customWidth="1"/>
    <col min="10492" max="10494" width="0.85546875" customWidth="1"/>
    <col min="10495" max="10495" width="2.140625" customWidth="1"/>
    <col min="10496" max="10496" width="66.28515625" customWidth="1"/>
    <col min="10497" max="10498" width="16" customWidth="1"/>
    <col min="10499" max="10499" width="10.5703125" customWidth="1"/>
    <col min="10500" max="10500" width="5.42578125" customWidth="1"/>
    <col min="10501" max="10501" width="0.140625" customWidth="1"/>
    <col min="10502" max="10502" width="3.140625" customWidth="1"/>
    <col min="10744" max="10744" width="9.7109375" customWidth="1"/>
    <col min="10745" max="10745" width="6.5703125" customWidth="1"/>
    <col min="10746" max="10746" width="0.140625" customWidth="1"/>
    <col min="10747" max="10747" width="0.7109375" customWidth="1"/>
    <col min="10748" max="10750" width="0.85546875" customWidth="1"/>
    <col min="10751" max="10751" width="2.140625" customWidth="1"/>
    <col min="10752" max="10752" width="66.28515625" customWidth="1"/>
    <col min="10753" max="10754" width="16" customWidth="1"/>
    <col min="10755" max="10755" width="10.5703125" customWidth="1"/>
    <col min="10756" max="10756" width="5.42578125" customWidth="1"/>
    <col min="10757" max="10757" width="0.140625" customWidth="1"/>
    <col min="10758" max="10758" width="3.140625" customWidth="1"/>
    <col min="11000" max="11000" width="9.7109375" customWidth="1"/>
    <col min="11001" max="11001" width="6.5703125" customWidth="1"/>
    <col min="11002" max="11002" width="0.140625" customWidth="1"/>
    <col min="11003" max="11003" width="0.7109375" customWidth="1"/>
    <col min="11004" max="11006" width="0.85546875" customWidth="1"/>
    <col min="11007" max="11007" width="2.140625" customWidth="1"/>
    <col min="11008" max="11008" width="66.28515625" customWidth="1"/>
    <col min="11009" max="11010" width="16" customWidth="1"/>
    <col min="11011" max="11011" width="10.5703125" customWidth="1"/>
    <col min="11012" max="11012" width="5.42578125" customWidth="1"/>
    <col min="11013" max="11013" width="0.140625" customWidth="1"/>
    <col min="11014" max="11014" width="3.140625" customWidth="1"/>
    <col min="11256" max="11256" width="9.7109375" customWidth="1"/>
    <col min="11257" max="11257" width="6.5703125" customWidth="1"/>
    <col min="11258" max="11258" width="0.140625" customWidth="1"/>
    <col min="11259" max="11259" width="0.7109375" customWidth="1"/>
    <col min="11260" max="11262" width="0.85546875" customWidth="1"/>
    <col min="11263" max="11263" width="2.140625" customWidth="1"/>
    <col min="11264" max="11264" width="66.28515625" customWidth="1"/>
    <col min="11265" max="11266" width="16" customWidth="1"/>
    <col min="11267" max="11267" width="10.5703125" customWidth="1"/>
    <col min="11268" max="11268" width="5.42578125" customWidth="1"/>
    <col min="11269" max="11269" width="0.140625" customWidth="1"/>
    <col min="11270" max="11270" width="3.140625" customWidth="1"/>
    <col min="11512" max="11512" width="9.7109375" customWidth="1"/>
    <col min="11513" max="11513" width="6.5703125" customWidth="1"/>
    <col min="11514" max="11514" width="0.140625" customWidth="1"/>
    <col min="11515" max="11515" width="0.7109375" customWidth="1"/>
    <col min="11516" max="11518" width="0.85546875" customWidth="1"/>
    <col min="11519" max="11519" width="2.140625" customWidth="1"/>
    <col min="11520" max="11520" width="66.28515625" customWidth="1"/>
    <col min="11521" max="11522" width="16" customWidth="1"/>
    <col min="11523" max="11523" width="10.5703125" customWidth="1"/>
    <col min="11524" max="11524" width="5.42578125" customWidth="1"/>
    <col min="11525" max="11525" width="0.140625" customWidth="1"/>
    <col min="11526" max="11526" width="3.140625" customWidth="1"/>
    <col min="11768" max="11768" width="9.7109375" customWidth="1"/>
    <col min="11769" max="11769" width="6.5703125" customWidth="1"/>
    <col min="11770" max="11770" width="0.140625" customWidth="1"/>
    <col min="11771" max="11771" width="0.7109375" customWidth="1"/>
    <col min="11772" max="11774" width="0.85546875" customWidth="1"/>
    <col min="11775" max="11775" width="2.140625" customWidth="1"/>
    <col min="11776" max="11776" width="66.28515625" customWidth="1"/>
    <col min="11777" max="11778" width="16" customWidth="1"/>
    <col min="11779" max="11779" width="10.5703125" customWidth="1"/>
    <col min="11780" max="11780" width="5.42578125" customWidth="1"/>
    <col min="11781" max="11781" width="0.140625" customWidth="1"/>
    <col min="11782" max="11782" width="3.140625" customWidth="1"/>
    <col min="12024" max="12024" width="9.7109375" customWidth="1"/>
    <col min="12025" max="12025" width="6.5703125" customWidth="1"/>
    <col min="12026" max="12026" width="0.140625" customWidth="1"/>
    <col min="12027" max="12027" width="0.7109375" customWidth="1"/>
    <col min="12028" max="12030" width="0.85546875" customWidth="1"/>
    <col min="12031" max="12031" width="2.140625" customWidth="1"/>
    <col min="12032" max="12032" width="66.28515625" customWidth="1"/>
    <col min="12033" max="12034" width="16" customWidth="1"/>
    <col min="12035" max="12035" width="10.5703125" customWidth="1"/>
    <col min="12036" max="12036" width="5.42578125" customWidth="1"/>
    <col min="12037" max="12037" width="0.140625" customWidth="1"/>
    <col min="12038" max="12038" width="3.140625" customWidth="1"/>
    <col min="12280" max="12280" width="9.7109375" customWidth="1"/>
    <col min="12281" max="12281" width="6.5703125" customWidth="1"/>
    <col min="12282" max="12282" width="0.140625" customWidth="1"/>
    <col min="12283" max="12283" width="0.7109375" customWidth="1"/>
    <col min="12284" max="12286" width="0.85546875" customWidth="1"/>
    <col min="12287" max="12287" width="2.140625" customWidth="1"/>
    <col min="12288" max="12288" width="66.28515625" customWidth="1"/>
    <col min="12289" max="12290" width="16" customWidth="1"/>
    <col min="12291" max="12291" width="10.5703125" customWidth="1"/>
    <col min="12292" max="12292" width="5.42578125" customWidth="1"/>
    <col min="12293" max="12293" width="0.140625" customWidth="1"/>
    <col min="12294" max="12294" width="3.140625" customWidth="1"/>
    <col min="12536" max="12536" width="9.7109375" customWidth="1"/>
    <col min="12537" max="12537" width="6.5703125" customWidth="1"/>
    <col min="12538" max="12538" width="0.140625" customWidth="1"/>
    <col min="12539" max="12539" width="0.7109375" customWidth="1"/>
    <col min="12540" max="12542" width="0.85546875" customWidth="1"/>
    <col min="12543" max="12543" width="2.140625" customWidth="1"/>
    <col min="12544" max="12544" width="66.28515625" customWidth="1"/>
    <col min="12545" max="12546" width="16" customWidth="1"/>
    <col min="12547" max="12547" width="10.5703125" customWidth="1"/>
    <col min="12548" max="12548" width="5.42578125" customWidth="1"/>
    <col min="12549" max="12549" width="0.140625" customWidth="1"/>
    <col min="12550" max="12550" width="3.140625" customWidth="1"/>
    <col min="12792" max="12792" width="9.7109375" customWidth="1"/>
    <col min="12793" max="12793" width="6.5703125" customWidth="1"/>
    <col min="12794" max="12794" width="0.140625" customWidth="1"/>
    <col min="12795" max="12795" width="0.7109375" customWidth="1"/>
    <col min="12796" max="12798" width="0.85546875" customWidth="1"/>
    <col min="12799" max="12799" width="2.140625" customWidth="1"/>
    <col min="12800" max="12800" width="66.28515625" customWidth="1"/>
    <col min="12801" max="12802" width="16" customWidth="1"/>
    <col min="12803" max="12803" width="10.5703125" customWidth="1"/>
    <col min="12804" max="12804" width="5.42578125" customWidth="1"/>
    <col min="12805" max="12805" width="0.140625" customWidth="1"/>
    <col min="12806" max="12806" width="3.140625" customWidth="1"/>
    <col min="13048" max="13048" width="9.7109375" customWidth="1"/>
    <col min="13049" max="13049" width="6.5703125" customWidth="1"/>
    <col min="13050" max="13050" width="0.140625" customWidth="1"/>
    <col min="13051" max="13051" width="0.7109375" customWidth="1"/>
    <col min="13052" max="13054" width="0.85546875" customWidth="1"/>
    <col min="13055" max="13055" width="2.140625" customWidth="1"/>
    <col min="13056" max="13056" width="66.28515625" customWidth="1"/>
    <col min="13057" max="13058" width="16" customWidth="1"/>
    <col min="13059" max="13059" width="10.5703125" customWidth="1"/>
    <col min="13060" max="13060" width="5.42578125" customWidth="1"/>
    <col min="13061" max="13061" width="0.140625" customWidth="1"/>
    <col min="13062" max="13062" width="3.140625" customWidth="1"/>
    <col min="13304" max="13304" width="9.7109375" customWidth="1"/>
    <col min="13305" max="13305" width="6.5703125" customWidth="1"/>
    <col min="13306" max="13306" width="0.140625" customWidth="1"/>
    <col min="13307" max="13307" width="0.7109375" customWidth="1"/>
    <col min="13308" max="13310" width="0.85546875" customWidth="1"/>
    <col min="13311" max="13311" width="2.140625" customWidth="1"/>
    <col min="13312" max="13312" width="66.28515625" customWidth="1"/>
    <col min="13313" max="13314" width="16" customWidth="1"/>
    <col min="13315" max="13315" width="10.5703125" customWidth="1"/>
    <col min="13316" max="13316" width="5.42578125" customWidth="1"/>
    <col min="13317" max="13317" width="0.140625" customWidth="1"/>
    <col min="13318" max="13318" width="3.140625" customWidth="1"/>
    <col min="13560" max="13560" width="9.7109375" customWidth="1"/>
    <col min="13561" max="13561" width="6.5703125" customWidth="1"/>
    <col min="13562" max="13562" width="0.140625" customWidth="1"/>
    <col min="13563" max="13563" width="0.7109375" customWidth="1"/>
    <col min="13564" max="13566" width="0.85546875" customWidth="1"/>
    <col min="13567" max="13567" width="2.140625" customWidth="1"/>
    <col min="13568" max="13568" width="66.28515625" customWidth="1"/>
    <col min="13569" max="13570" width="16" customWidth="1"/>
    <col min="13571" max="13571" width="10.5703125" customWidth="1"/>
    <col min="13572" max="13572" width="5.42578125" customWidth="1"/>
    <col min="13573" max="13573" width="0.140625" customWidth="1"/>
    <col min="13574" max="13574" width="3.140625" customWidth="1"/>
    <col min="13816" max="13816" width="9.7109375" customWidth="1"/>
    <col min="13817" max="13817" width="6.5703125" customWidth="1"/>
    <col min="13818" max="13818" width="0.140625" customWidth="1"/>
    <col min="13819" max="13819" width="0.7109375" customWidth="1"/>
    <col min="13820" max="13822" width="0.85546875" customWidth="1"/>
    <col min="13823" max="13823" width="2.140625" customWidth="1"/>
    <col min="13824" max="13824" width="66.28515625" customWidth="1"/>
    <col min="13825" max="13826" width="16" customWidth="1"/>
    <col min="13827" max="13827" width="10.5703125" customWidth="1"/>
    <col min="13828" max="13828" width="5.42578125" customWidth="1"/>
    <col min="13829" max="13829" width="0.140625" customWidth="1"/>
    <col min="13830" max="13830" width="3.140625" customWidth="1"/>
    <col min="14072" max="14072" width="9.7109375" customWidth="1"/>
    <col min="14073" max="14073" width="6.5703125" customWidth="1"/>
    <col min="14074" max="14074" width="0.140625" customWidth="1"/>
    <col min="14075" max="14075" width="0.7109375" customWidth="1"/>
    <col min="14076" max="14078" width="0.85546875" customWidth="1"/>
    <col min="14079" max="14079" width="2.140625" customWidth="1"/>
    <col min="14080" max="14080" width="66.28515625" customWidth="1"/>
    <col min="14081" max="14082" width="16" customWidth="1"/>
    <col min="14083" max="14083" width="10.5703125" customWidth="1"/>
    <col min="14084" max="14084" width="5.42578125" customWidth="1"/>
    <col min="14085" max="14085" width="0.140625" customWidth="1"/>
    <col min="14086" max="14086" width="3.140625" customWidth="1"/>
    <col min="14328" max="14328" width="9.7109375" customWidth="1"/>
    <col min="14329" max="14329" width="6.5703125" customWidth="1"/>
    <col min="14330" max="14330" width="0.140625" customWidth="1"/>
    <col min="14331" max="14331" width="0.7109375" customWidth="1"/>
    <col min="14332" max="14334" width="0.85546875" customWidth="1"/>
    <col min="14335" max="14335" width="2.140625" customWidth="1"/>
    <col min="14336" max="14336" width="66.28515625" customWidth="1"/>
    <col min="14337" max="14338" width="16" customWidth="1"/>
    <col min="14339" max="14339" width="10.5703125" customWidth="1"/>
    <col min="14340" max="14340" width="5.42578125" customWidth="1"/>
    <col min="14341" max="14341" width="0.140625" customWidth="1"/>
    <col min="14342" max="14342" width="3.140625" customWidth="1"/>
    <col min="14584" max="14584" width="9.7109375" customWidth="1"/>
    <col min="14585" max="14585" width="6.5703125" customWidth="1"/>
    <col min="14586" max="14586" width="0.140625" customWidth="1"/>
    <col min="14587" max="14587" width="0.7109375" customWidth="1"/>
    <col min="14588" max="14590" width="0.85546875" customWidth="1"/>
    <col min="14591" max="14591" width="2.140625" customWidth="1"/>
    <col min="14592" max="14592" width="66.28515625" customWidth="1"/>
    <col min="14593" max="14594" width="16" customWidth="1"/>
    <col min="14595" max="14595" width="10.5703125" customWidth="1"/>
    <col min="14596" max="14596" width="5.42578125" customWidth="1"/>
    <col min="14597" max="14597" width="0.140625" customWidth="1"/>
    <col min="14598" max="14598" width="3.140625" customWidth="1"/>
    <col min="14840" max="14840" width="9.7109375" customWidth="1"/>
    <col min="14841" max="14841" width="6.5703125" customWidth="1"/>
    <col min="14842" max="14842" width="0.140625" customWidth="1"/>
    <col min="14843" max="14843" width="0.7109375" customWidth="1"/>
    <col min="14844" max="14846" width="0.85546875" customWidth="1"/>
    <col min="14847" max="14847" width="2.140625" customWidth="1"/>
    <col min="14848" max="14848" width="66.28515625" customWidth="1"/>
    <col min="14849" max="14850" width="16" customWidth="1"/>
    <col min="14851" max="14851" width="10.5703125" customWidth="1"/>
    <col min="14852" max="14852" width="5.42578125" customWidth="1"/>
    <col min="14853" max="14853" width="0.140625" customWidth="1"/>
    <col min="14854" max="14854" width="3.140625" customWidth="1"/>
    <col min="15096" max="15096" width="9.7109375" customWidth="1"/>
    <col min="15097" max="15097" width="6.5703125" customWidth="1"/>
    <col min="15098" max="15098" width="0.140625" customWidth="1"/>
    <col min="15099" max="15099" width="0.7109375" customWidth="1"/>
    <col min="15100" max="15102" width="0.85546875" customWidth="1"/>
    <col min="15103" max="15103" width="2.140625" customWidth="1"/>
    <col min="15104" max="15104" width="66.28515625" customWidth="1"/>
    <col min="15105" max="15106" width="16" customWidth="1"/>
    <col min="15107" max="15107" width="10.5703125" customWidth="1"/>
    <col min="15108" max="15108" width="5.42578125" customWidth="1"/>
    <col min="15109" max="15109" width="0.140625" customWidth="1"/>
    <col min="15110" max="15110" width="3.140625" customWidth="1"/>
    <col min="15352" max="15352" width="9.7109375" customWidth="1"/>
    <col min="15353" max="15353" width="6.5703125" customWidth="1"/>
    <col min="15354" max="15354" width="0.140625" customWidth="1"/>
    <col min="15355" max="15355" width="0.7109375" customWidth="1"/>
    <col min="15356" max="15358" width="0.85546875" customWidth="1"/>
    <col min="15359" max="15359" width="2.140625" customWidth="1"/>
    <col min="15360" max="15360" width="66.28515625" customWidth="1"/>
    <col min="15361" max="15362" width="16" customWidth="1"/>
    <col min="15363" max="15363" width="10.5703125" customWidth="1"/>
    <col min="15364" max="15364" width="5.42578125" customWidth="1"/>
    <col min="15365" max="15365" width="0.140625" customWidth="1"/>
    <col min="15366" max="15366" width="3.140625" customWidth="1"/>
    <col min="15608" max="15608" width="9.7109375" customWidth="1"/>
    <col min="15609" max="15609" width="6.5703125" customWidth="1"/>
    <col min="15610" max="15610" width="0.140625" customWidth="1"/>
    <col min="15611" max="15611" width="0.7109375" customWidth="1"/>
    <col min="15612" max="15614" width="0.85546875" customWidth="1"/>
    <col min="15615" max="15615" width="2.140625" customWidth="1"/>
    <col min="15616" max="15616" width="66.28515625" customWidth="1"/>
    <col min="15617" max="15618" width="16" customWidth="1"/>
    <col min="15619" max="15619" width="10.5703125" customWidth="1"/>
    <col min="15620" max="15620" width="5.42578125" customWidth="1"/>
    <col min="15621" max="15621" width="0.140625" customWidth="1"/>
    <col min="15622" max="15622" width="3.140625" customWidth="1"/>
    <col min="15864" max="15864" width="9.7109375" customWidth="1"/>
    <col min="15865" max="15865" width="6.5703125" customWidth="1"/>
    <col min="15866" max="15866" width="0.140625" customWidth="1"/>
    <col min="15867" max="15867" width="0.7109375" customWidth="1"/>
    <col min="15868" max="15870" width="0.85546875" customWidth="1"/>
    <col min="15871" max="15871" width="2.140625" customWidth="1"/>
    <col min="15872" max="15872" width="66.28515625" customWidth="1"/>
    <col min="15873" max="15874" width="16" customWidth="1"/>
    <col min="15875" max="15875" width="10.5703125" customWidth="1"/>
    <col min="15876" max="15876" width="5.42578125" customWidth="1"/>
    <col min="15877" max="15877" width="0.140625" customWidth="1"/>
    <col min="15878" max="15878" width="3.140625" customWidth="1"/>
    <col min="16120" max="16120" width="9.7109375" customWidth="1"/>
    <col min="16121" max="16121" width="6.5703125" customWidth="1"/>
    <col min="16122" max="16122" width="0.140625" customWidth="1"/>
    <col min="16123" max="16123" width="0.7109375" customWidth="1"/>
    <col min="16124" max="16126" width="0.85546875" customWidth="1"/>
    <col min="16127" max="16127" width="2.140625" customWidth="1"/>
    <col min="16128" max="16128" width="66.28515625" customWidth="1"/>
    <col min="16129" max="16130" width="16" customWidth="1"/>
    <col min="16131" max="16131" width="10.5703125" customWidth="1"/>
    <col min="16132" max="16132" width="5.42578125" customWidth="1"/>
    <col min="16133" max="16133" width="0.140625" customWidth="1"/>
    <col min="16134" max="16134" width="3.140625" customWidth="1"/>
  </cols>
  <sheetData>
    <row r="1" spans="1:13" ht="20.100000000000001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2" customHeight="1">
      <c r="A2" s="13"/>
      <c r="B2" s="13"/>
      <c r="C2" s="13"/>
      <c r="D2" s="13"/>
      <c r="E2" s="13"/>
      <c r="F2" s="13"/>
      <c r="G2" s="13"/>
      <c r="H2" s="13"/>
      <c r="I2" s="273" t="s">
        <v>49</v>
      </c>
      <c r="J2" s="273"/>
      <c r="K2" s="273"/>
      <c r="L2" s="273"/>
      <c r="M2" s="13"/>
    </row>
    <row r="3" spans="1:13" ht="12" customHeight="1">
      <c r="A3" s="13"/>
      <c r="B3" s="13"/>
      <c r="C3" s="13"/>
      <c r="D3" s="13"/>
      <c r="E3" s="13"/>
      <c r="F3" s="13"/>
      <c r="G3" s="13"/>
      <c r="H3" s="13"/>
      <c r="I3" s="273" t="s">
        <v>50</v>
      </c>
      <c r="J3" s="273"/>
      <c r="K3" s="273"/>
      <c r="L3" s="273"/>
      <c r="M3" s="13"/>
    </row>
    <row r="4" spans="1:13" ht="12" customHeight="1">
      <c r="A4" s="13"/>
      <c r="B4" s="13"/>
      <c r="C4" s="13"/>
      <c r="D4" s="13"/>
      <c r="E4" s="13"/>
      <c r="F4" s="13"/>
      <c r="G4" s="13"/>
      <c r="H4" s="13"/>
      <c r="I4" s="273" t="s">
        <v>51</v>
      </c>
      <c r="J4" s="273"/>
      <c r="K4" s="273"/>
      <c r="L4" s="273"/>
      <c r="M4" s="13"/>
    </row>
    <row r="5" spans="1:13" ht="12" customHeight="1">
      <c r="A5" s="13"/>
      <c r="B5" s="13"/>
      <c r="C5" s="13"/>
      <c r="D5" s="13"/>
      <c r="E5" s="13"/>
      <c r="F5" s="13"/>
      <c r="G5" s="13"/>
      <c r="H5" s="13"/>
      <c r="I5" s="273" t="s">
        <v>52</v>
      </c>
      <c r="J5" s="273"/>
      <c r="K5" s="273"/>
      <c r="L5" s="273"/>
      <c r="M5" s="13"/>
    </row>
    <row r="6" spans="1:13" ht="12" customHeight="1">
      <c r="A6" s="13"/>
      <c r="B6" s="13"/>
      <c r="C6" s="13"/>
      <c r="D6" s="13"/>
      <c r="E6" s="13"/>
      <c r="F6" s="13"/>
      <c r="G6" s="13"/>
      <c r="H6" s="13"/>
      <c r="I6" s="273" t="s">
        <v>423</v>
      </c>
      <c r="J6" s="273"/>
      <c r="K6" s="273"/>
      <c r="L6" s="273"/>
      <c r="M6" s="13"/>
    </row>
    <row r="7" spans="1:13" ht="12" customHeight="1">
      <c r="A7" s="13"/>
      <c r="B7" s="13"/>
      <c r="C7" s="13"/>
      <c r="D7" s="13"/>
      <c r="E7" s="13"/>
      <c r="F7" s="13"/>
      <c r="G7" s="13"/>
      <c r="H7" s="13"/>
      <c r="I7" s="273" t="s">
        <v>53</v>
      </c>
      <c r="J7" s="273"/>
      <c r="K7" s="273"/>
      <c r="L7" s="273"/>
      <c r="M7" s="13"/>
    </row>
    <row r="8" spans="1:13" ht="50.1" customHeight="1">
      <c r="A8" s="13"/>
      <c r="B8" s="13"/>
      <c r="C8" s="274" t="s">
        <v>85</v>
      </c>
      <c r="D8" s="275"/>
      <c r="E8" s="275"/>
      <c r="F8" s="275"/>
      <c r="G8" s="275"/>
      <c r="H8" s="275"/>
      <c r="I8" s="275"/>
      <c r="J8" s="141" t="s">
        <v>5</v>
      </c>
      <c r="K8" s="142" t="s">
        <v>7</v>
      </c>
      <c r="L8" s="276" t="s">
        <v>9</v>
      </c>
      <c r="M8" s="277"/>
    </row>
    <row r="9" spans="1:13" ht="12" customHeight="1">
      <c r="A9" s="13"/>
      <c r="B9" s="13"/>
      <c r="C9" s="278" t="s">
        <v>54</v>
      </c>
      <c r="D9" s="279"/>
      <c r="E9" s="279"/>
      <c r="F9" s="279"/>
      <c r="G9" s="279"/>
      <c r="H9" s="279"/>
      <c r="I9" s="279"/>
      <c r="J9" s="16">
        <f>J11+J28</f>
        <v>123968226</v>
      </c>
      <c r="K9" s="16">
        <f>K11+K28</f>
        <v>123968226</v>
      </c>
      <c r="L9" s="280">
        <f>L10+L11+L28</f>
        <v>180940396</v>
      </c>
      <c r="M9" s="281"/>
    </row>
    <row r="10" spans="1:13" ht="12" customHeight="1">
      <c r="A10" s="13"/>
      <c r="B10" s="13"/>
      <c r="C10" s="143"/>
      <c r="D10" s="76"/>
      <c r="E10" s="282" t="s">
        <v>55</v>
      </c>
      <c r="F10" s="282"/>
      <c r="G10" s="282"/>
      <c r="H10" s="282"/>
      <c r="I10" s="282"/>
      <c r="J10" s="16">
        <v>0</v>
      </c>
      <c r="K10" s="17">
        <v>0</v>
      </c>
      <c r="L10" s="283">
        <v>56055044</v>
      </c>
      <c r="M10" s="284"/>
    </row>
    <row r="11" spans="1:13" ht="12" customHeight="1">
      <c r="A11" s="13"/>
      <c r="B11" s="13"/>
      <c r="C11" s="143"/>
      <c r="D11" s="76"/>
      <c r="E11" s="282" t="s">
        <v>56</v>
      </c>
      <c r="F11" s="282"/>
      <c r="G11" s="282"/>
      <c r="H11" s="282"/>
      <c r="I11" s="282"/>
      <c r="J11" s="16">
        <f>J15+J18</f>
        <v>6940000</v>
      </c>
      <c r="K11" s="16">
        <f>K15+K18</f>
        <v>6940000</v>
      </c>
      <c r="L11" s="283">
        <f>L15+L18</f>
        <v>7857126</v>
      </c>
      <c r="M11" s="284"/>
    </row>
    <row r="12" spans="1:13" ht="12" customHeight="1">
      <c r="A12" s="13"/>
      <c r="B12" s="13"/>
      <c r="C12" s="143"/>
      <c r="D12" s="76"/>
      <c r="E12" s="76"/>
      <c r="F12" s="285" t="s">
        <v>57</v>
      </c>
      <c r="G12" s="285"/>
      <c r="H12" s="285"/>
      <c r="I12" s="285"/>
      <c r="J12" s="18">
        <v>0</v>
      </c>
      <c r="K12" s="77">
        <v>0</v>
      </c>
      <c r="L12" s="286">
        <v>0</v>
      </c>
      <c r="M12" s="287"/>
    </row>
    <row r="13" spans="1:13" ht="12" customHeight="1">
      <c r="A13" s="13"/>
      <c r="B13" s="13"/>
      <c r="C13" s="143"/>
      <c r="D13" s="76"/>
      <c r="E13" s="76"/>
      <c r="F13" s="76"/>
      <c r="G13" s="285" t="s">
        <v>58</v>
      </c>
      <c r="H13" s="285"/>
      <c r="I13" s="285"/>
      <c r="J13" s="18">
        <v>0</v>
      </c>
      <c r="K13" s="77">
        <v>0</v>
      </c>
      <c r="L13" s="286">
        <v>0</v>
      </c>
      <c r="M13" s="287"/>
    </row>
    <row r="14" spans="1:13" ht="12" customHeight="1">
      <c r="A14" s="13"/>
      <c r="B14" s="13"/>
      <c r="C14" s="143"/>
      <c r="D14" s="76"/>
      <c r="E14" s="76"/>
      <c r="F14" s="76"/>
      <c r="G14" s="285" t="s">
        <v>59</v>
      </c>
      <c r="H14" s="285"/>
      <c r="I14" s="285"/>
      <c r="J14" s="18">
        <v>0</v>
      </c>
      <c r="K14" s="77">
        <v>0</v>
      </c>
      <c r="L14" s="286">
        <v>0</v>
      </c>
      <c r="M14" s="287"/>
    </row>
    <row r="15" spans="1:13" ht="12" customHeight="1">
      <c r="A15" s="13"/>
      <c r="B15" s="13"/>
      <c r="C15" s="143"/>
      <c r="D15" s="76"/>
      <c r="E15" s="76"/>
      <c r="F15" s="285" t="s">
        <v>60</v>
      </c>
      <c r="G15" s="285"/>
      <c r="H15" s="285"/>
      <c r="I15" s="285"/>
      <c r="J15" s="18">
        <f>+J16+J17</f>
        <v>6315400</v>
      </c>
      <c r="K15" s="18">
        <f>+K16+K17</f>
        <v>6315400</v>
      </c>
      <c r="L15" s="288">
        <f>+L16+L17</f>
        <v>6220259</v>
      </c>
      <c r="M15" s="287"/>
    </row>
    <row r="16" spans="1:13" ht="12" customHeight="1">
      <c r="A16" s="13"/>
      <c r="B16" s="13"/>
      <c r="C16" s="143"/>
      <c r="D16" s="76"/>
      <c r="E16" s="76"/>
      <c r="F16" s="76"/>
      <c r="G16" s="285" t="s">
        <v>58</v>
      </c>
      <c r="H16" s="285"/>
      <c r="I16" s="285"/>
      <c r="J16" s="18">
        <v>6315400</v>
      </c>
      <c r="K16" s="18">
        <v>6315400</v>
      </c>
      <c r="L16" s="286">
        <v>6220259</v>
      </c>
      <c r="M16" s="287"/>
    </row>
    <row r="17" spans="1:14" ht="12" customHeight="1">
      <c r="A17" s="13"/>
      <c r="B17" s="13"/>
      <c r="C17" s="143"/>
      <c r="D17" s="76"/>
      <c r="E17" s="76"/>
      <c r="F17" s="76"/>
      <c r="G17" s="285" t="s">
        <v>59</v>
      </c>
      <c r="H17" s="285"/>
      <c r="I17" s="285"/>
      <c r="J17" s="18">
        <v>0</v>
      </c>
      <c r="K17" s="77">
        <v>0</v>
      </c>
      <c r="L17" s="286">
        <v>0</v>
      </c>
      <c r="M17" s="287"/>
    </row>
    <row r="18" spans="1:14" ht="12" customHeight="1">
      <c r="A18" s="13"/>
      <c r="B18" s="13"/>
      <c r="C18" s="143"/>
      <c r="D18" s="76"/>
      <c r="E18" s="76"/>
      <c r="F18" s="285" t="s">
        <v>61</v>
      </c>
      <c r="G18" s="285"/>
      <c r="H18" s="285"/>
      <c r="I18" s="285"/>
      <c r="J18" s="21">
        <f>+J19+J20+J21</f>
        <v>624600</v>
      </c>
      <c r="K18" s="20">
        <f>K21</f>
        <v>624600</v>
      </c>
      <c r="L18" s="288">
        <f>+L19+L20+L21</f>
        <v>1636867</v>
      </c>
      <c r="M18" s="287">
        <f>M21</f>
        <v>0</v>
      </c>
    </row>
    <row r="19" spans="1:14" ht="12" customHeight="1">
      <c r="A19" s="13"/>
      <c r="B19" s="13"/>
      <c r="C19" s="143"/>
      <c r="D19" s="76"/>
      <c r="E19" s="76"/>
      <c r="F19" s="76"/>
      <c r="G19" s="285" t="s">
        <v>62</v>
      </c>
      <c r="H19" s="285"/>
      <c r="I19" s="285"/>
      <c r="J19" s="18">
        <v>0</v>
      </c>
      <c r="K19" s="77">
        <v>0</v>
      </c>
      <c r="L19" s="286">
        <v>0</v>
      </c>
      <c r="M19" s="287"/>
    </row>
    <row r="20" spans="1:14" ht="12" customHeight="1">
      <c r="A20" s="13"/>
      <c r="B20" s="13"/>
      <c r="C20" s="143"/>
      <c r="D20" s="76"/>
      <c r="E20" s="76"/>
      <c r="F20" s="76"/>
      <c r="G20" s="285" t="s">
        <v>63</v>
      </c>
      <c r="H20" s="285"/>
      <c r="I20" s="285"/>
      <c r="J20" s="18">
        <v>0</v>
      </c>
      <c r="K20" s="77">
        <v>0</v>
      </c>
      <c r="L20" s="286">
        <v>176370</v>
      </c>
      <c r="M20" s="287"/>
    </row>
    <row r="21" spans="1:14" ht="12" customHeight="1">
      <c r="A21" s="13"/>
      <c r="B21" s="13"/>
      <c r="C21" s="143"/>
      <c r="D21" s="76"/>
      <c r="E21" s="76"/>
      <c r="F21" s="76"/>
      <c r="G21" s="285" t="s">
        <v>64</v>
      </c>
      <c r="H21" s="285"/>
      <c r="I21" s="285"/>
      <c r="J21" s="219">
        <v>624600</v>
      </c>
      <c r="K21" s="219">
        <v>624600</v>
      </c>
      <c r="L21" s="289">
        <v>1460497</v>
      </c>
      <c r="M21" s="290">
        <f>M24</f>
        <v>0</v>
      </c>
    </row>
    <row r="22" spans="1:14" ht="12" customHeight="1">
      <c r="A22" s="13"/>
      <c r="B22" s="13"/>
      <c r="C22" s="143"/>
      <c r="D22" s="76"/>
      <c r="E22" s="76"/>
      <c r="F22" s="285" t="s">
        <v>65</v>
      </c>
      <c r="G22" s="285"/>
      <c r="H22" s="285"/>
      <c r="I22" s="285"/>
      <c r="J22" s="18">
        <v>0</v>
      </c>
      <c r="K22" s="77">
        <v>0</v>
      </c>
      <c r="L22" s="286">
        <v>0</v>
      </c>
      <c r="M22" s="287"/>
    </row>
    <row r="23" spans="1:14" ht="12" customHeight="1">
      <c r="A23" s="13"/>
      <c r="B23" s="13"/>
      <c r="C23" s="143"/>
      <c r="D23" s="76"/>
      <c r="E23" s="76"/>
      <c r="F23" s="76"/>
      <c r="G23" s="285" t="s">
        <v>66</v>
      </c>
      <c r="H23" s="285"/>
      <c r="I23" s="285"/>
      <c r="J23" s="18">
        <v>0</v>
      </c>
      <c r="K23" s="77">
        <v>0</v>
      </c>
      <c r="L23" s="291">
        <v>0</v>
      </c>
      <c r="M23" s="292"/>
    </row>
    <row r="24" spans="1:14" ht="12" customHeight="1">
      <c r="A24" s="13"/>
      <c r="B24" s="13"/>
      <c r="C24" s="143"/>
      <c r="D24" s="76"/>
      <c r="E24" s="76"/>
      <c r="F24" s="76"/>
      <c r="G24" s="285" t="s">
        <v>67</v>
      </c>
      <c r="H24" s="285"/>
      <c r="I24" s="285"/>
      <c r="J24" s="18">
        <v>0</v>
      </c>
      <c r="K24" s="77">
        <v>0</v>
      </c>
      <c r="L24" s="291">
        <v>0</v>
      </c>
      <c r="M24" s="292"/>
    </row>
    <row r="25" spans="1:14" ht="12" customHeight="1">
      <c r="A25" s="13"/>
      <c r="B25" s="13"/>
      <c r="C25" s="143"/>
      <c r="D25" s="76"/>
      <c r="E25" s="282" t="s">
        <v>68</v>
      </c>
      <c r="F25" s="282"/>
      <c r="G25" s="282"/>
      <c r="H25" s="282"/>
      <c r="I25" s="282"/>
      <c r="J25" s="16">
        <v>0</v>
      </c>
      <c r="K25" s="17">
        <v>0</v>
      </c>
      <c r="L25" s="280">
        <v>0</v>
      </c>
      <c r="M25" s="281"/>
    </row>
    <row r="26" spans="1:14" ht="12" customHeight="1">
      <c r="A26" s="13"/>
      <c r="B26" s="13"/>
      <c r="C26" s="143"/>
      <c r="D26" s="76"/>
      <c r="E26" s="76"/>
      <c r="F26" s="285" t="s">
        <v>69</v>
      </c>
      <c r="G26" s="285"/>
      <c r="H26" s="285"/>
      <c r="I26" s="285"/>
      <c r="J26" s="18">
        <v>0</v>
      </c>
      <c r="K26" s="77">
        <v>0</v>
      </c>
      <c r="L26" s="291">
        <v>0</v>
      </c>
      <c r="M26" s="292"/>
    </row>
    <row r="27" spans="1:14" ht="12" customHeight="1">
      <c r="A27" s="13"/>
      <c r="B27" s="13"/>
      <c r="C27" s="143"/>
      <c r="D27" s="76"/>
      <c r="E27" s="76"/>
      <c r="F27" s="285" t="s">
        <v>70</v>
      </c>
      <c r="G27" s="285"/>
      <c r="H27" s="285"/>
      <c r="I27" s="285"/>
      <c r="J27" s="18">
        <v>0</v>
      </c>
      <c r="K27" s="77">
        <v>0</v>
      </c>
      <c r="L27" s="291">
        <v>0</v>
      </c>
      <c r="M27" s="292"/>
    </row>
    <row r="28" spans="1:14" ht="12" customHeight="1">
      <c r="A28" s="13"/>
      <c r="B28" s="13"/>
      <c r="C28" s="143"/>
      <c r="D28" s="76"/>
      <c r="E28" s="282" t="s">
        <v>71</v>
      </c>
      <c r="F28" s="282"/>
      <c r="G28" s="282"/>
      <c r="H28" s="282"/>
      <c r="I28" s="282"/>
      <c r="J28" s="16">
        <f>J29+J32</f>
        <v>117028226</v>
      </c>
      <c r="K28" s="16">
        <f>K29+K32</f>
        <v>117028226</v>
      </c>
      <c r="L28" s="293">
        <f>L29+L32</f>
        <v>117028226</v>
      </c>
      <c r="M28" s="281"/>
      <c r="N28" s="19"/>
    </row>
    <row r="29" spans="1:14" ht="12" customHeight="1">
      <c r="A29" s="13"/>
      <c r="B29" s="13"/>
      <c r="C29" s="143"/>
      <c r="D29" s="76"/>
      <c r="E29" s="76"/>
      <c r="F29" s="285" t="s">
        <v>72</v>
      </c>
      <c r="G29" s="285"/>
      <c r="H29" s="285"/>
      <c r="I29" s="285"/>
      <c r="J29" s="18">
        <f>J30</f>
        <v>425000</v>
      </c>
      <c r="K29" s="18">
        <f>K30</f>
        <v>425000</v>
      </c>
      <c r="L29" s="291">
        <f>L30</f>
        <v>425000</v>
      </c>
      <c r="M29" s="292"/>
    </row>
    <row r="30" spans="1:14" ht="12" customHeight="1">
      <c r="A30" s="13"/>
      <c r="B30" s="13"/>
      <c r="C30" s="143"/>
      <c r="D30" s="76"/>
      <c r="E30" s="76"/>
      <c r="F30" s="76"/>
      <c r="G30" s="285" t="s">
        <v>73</v>
      </c>
      <c r="H30" s="285"/>
      <c r="I30" s="285"/>
      <c r="J30" s="18">
        <f>'AC 01'!P138</f>
        <v>425000</v>
      </c>
      <c r="K30" s="18">
        <f>'AC 01'!Q138</f>
        <v>425000</v>
      </c>
      <c r="L30" s="294">
        <v>425000</v>
      </c>
      <c r="M30" s="292"/>
    </row>
    <row r="31" spans="1:14" ht="12" customHeight="1">
      <c r="A31" s="13"/>
      <c r="B31" s="13"/>
      <c r="C31" s="143"/>
      <c r="D31" s="76"/>
      <c r="E31" s="76"/>
      <c r="F31" s="76"/>
      <c r="G31" s="285" t="s">
        <v>74</v>
      </c>
      <c r="H31" s="285"/>
      <c r="I31" s="285"/>
      <c r="J31" s="18">
        <v>0</v>
      </c>
      <c r="K31" s="77">
        <v>0</v>
      </c>
      <c r="L31" s="291">
        <v>0</v>
      </c>
      <c r="M31" s="292"/>
    </row>
    <row r="32" spans="1:14" ht="12" customHeight="1">
      <c r="A32" s="13"/>
      <c r="B32" s="13"/>
      <c r="C32" s="143"/>
      <c r="D32" s="76"/>
      <c r="E32" s="76"/>
      <c r="F32" s="285" t="s">
        <v>75</v>
      </c>
      <c r="G32" s="285"/>
      <c r="H32" s="285"/>
      <c r="I32" s="285"/>
      <c r="J32" s="18">
        <f>J33+J36</f>
        <v>116603226</v>
      </c>
      <c r="K32" s="18">
        <f>K33+K36</f>
        <v>116603226</v>
      </c>
      <c r="L32" s="294">
        <f>L33+L36</f>
        <v>116603226</v>
      </c>
      <c r="M32" s="292"/>
    </row>
    <row r="33" spans="1:15" ht="12" customHeight="1">
      <c r="A33" s="13"/>
      <c r="B33" s="13"/>
      <c r="C33" s="143"/>
      <c r="D33" s="76"/>
      <c r="E33" s="76"/>
      <c r="F33" s="76"/>
      <c r="G33" s="285" t="s">
        <v>73</v>
      </c>
      <c r="H33" s="285"/>
      <c r="I33" s="285"/>
      <c r="J33" s="18">
        <f>SUM(J34:J35)</f>
        <v>116603226</v>
      </c>
      <c r="K33" s="18">
        <f>K34+K35</f>
        <v>116603226</v>
      </c>
      <c r="L33" s="294">
        <f>L34+L35</f>
        <v>116603226</v>
      </c>
      <c r="M33" s="292"/>
    </row>
    <row r="34" spans="1:15" ht="12" customHeight="1">
      <c r="A34" s="13"/>
      <c r="B34" s="13"/>
      <c r="C34" s="143"/>
      <c r="D34" s="76"/>
      <c r="E34" s="76"/>
      <c r="F34" s="76"/>
      <c r="G34" s="76"/>
      <c r="H34" s="285" t="s">
        <v>76</v>
      </c>
      <c r="I34" s="285"/>
      <c r="J34" s="18">
        <f>'AC 01'!P3+'AC 01'!P4+'AC 01'!P5+'AC 01'!P6+'AC 01'!P7+'AC 01'!P8+'AC 01'!P9+'AC 01'!P10+'AC 01'!P11+'AC 01'!P12+'AC 01'!P13+'AC 01'!P14+'AC 01'!P15+'AC 01'!P19+'AC 01'!P20+'AC 01'!P21+'AC 01'!P22+'AC 01'!P23+'AC 01'!P24+'AC 01'!P25+'AC 01'!P26+'AC 01'!P27+'AC 01'!P28+'AC 01'!P29+'AC 01'!P30+'AC 01'!P31+'AC 01'!P32+'AC 01'!P33+'AC 01'!P34+'AC 01'!P35+'AC 01'!P36+'AC 01'!P37+'AC 01'!P142+'AC 01'!P143+'AC 01'!P144+'AC 01'!P145+'AC 01'!P146+'AC 01'!P147+'AC 01'!P148+'AC 01'!P149+'AC 01'!P150+'AC 01'!P151+'AC 01'!P152+'AC 01'!P153+'AC 01'!P154+'AC 01'!P162++'AC 01'!P163+'AC 01'!P164+'AC 01'!P165</f>
        <v>93056352</v>
      </c>
      <c r="K34" s="18">
        <f>'AC 01'!Q3+'AC 01'!Q4+'AC 01'!Q5+'AC 01'!Q6+'AC 01'!Q7+'AC 01'!Q8+'AC 01'!Q9+'AC 01'!Q10+'AC 01'!Q11+'AC 01'!Q12+'AC 01'!Q13+'AC 01'!Q14+'AC 01'!Q15+'AC 01'!Q19+'AC 01'!Q20+'AC 01'!Q21+'AC 01'!Q22+'AC 01'!Q23+'AC 01'!Q24+'AC 01'!Q25+'AC 01'!Q26+'AC 01'!Q27+'AC 01'!Q28+'AC 01'!Q29+'AC 01'!Q30+'AC 01'!Q31+'AC 01'!Q32+'AC 01'!Q33+'AC 01'!Q34+'AC 01'!Q35+'AC 01'!Q36+'AC 01'!Q37+'AC 01'!Q142+'AC 01'!Q143+'AC 01'!Q144+'AC 01'!Q145+'AC 01'!Q146+'AC 01'!Q147+'AC 01'!Q148+'AC 01'!Q149+'AC 01'!Q150+'AC 01'!Q151+'AC 01'!Q152+'AC 01'!Q153+'AC 01'!Q154+'AC 01'!Q162+'AC 01'!Q163+'AC 01'!Q164+'AC 01'!Q165</f>
        <v>93056352</v>
      </c>
      <c r="L34" s="291">
        <f>K34</f>
        <v>93056352</v>
      </c>
      <c r="M34" s="292"/>
    </row>
    <row r="35" spans="1:15" ht="12" customHeight="1">
      <c r="A35" s="13"/>
      <c r="B35" s="13"/>
      <c r="C35" s="143"/>
      <c r="D35" s="76"/>
      <c r="E35" s="76"/>
      <c r="F35" s="76"/>
      <c r="G35" s="76"/>
      <c r="H35" s="285" t="s">
        <v>64</v>
      </c>
      <c r="I35" s="285"/>
      <c r="J35" s="18">
        <f>'AC 01'!P16+'AC 01'!P17+'AC 01'!P18+'AC 01'!P38+'AC 01'!P39+'AC 01'!P40+'AC 01'!P41+'AC 01'!P42+'AC 01'!P43+'AC 01'!P44+'AC 01'!P45+'AC 01'!P46+'AC 01'!P47+'AC 01'!P48+'AC 01'!P49+'AC 01'!P50+'AC 01'!P51+'AC 01'!P52+'AC 01'!P53+'AC 01'!P54+'AC 01'!P55+'AC 01'!P56+'AC 01'!P57+'AC 01'!P58+'AC 01'!P59+'AC 01'!P60+'AC 01'!P61+'AC 01'!P62+'AC 01'!P63+'AC 01'!P64+'AC 01'!P65+'AC 01'!P66+'AC 01'!P67+'AC 01'!P68+'AC 01'!P69+'AC 01'!P70+'AC 01'!P71+'AC 01'!P72+'AC 01'!P73+'AC 01'!P74+'AC 01'!P75+'AC 01'!P76+'AC 01'!P77+'AC 01'!P78+'AC 01'!P79+'AC 01'!P80+'AC 01'!P81+'AC 01'!P82+'AC 01'!P83+'AC 01'!P84+'AC 01'!P85+'AC 01'!P86+'AC 01'!P87+'AC 01'!P88+'AC 01'!P89+'AC 01'!P90+'AC 01'!P91+'AC 01'!P92+'AC 01'!P93+'AC 01'!P94+'AC 01'!P95+'AC 01'!P96+'AC 01'!P97+'AC 01'!P98+'AC 01'!P99+'AC 01'!P100+'AC 01'!P101+'AC 01'!P102+'AC 01'!P103+'AC 01'!P104+'AC 01'!P105+'AC 01'!P106+'AC 01'!P107+'AC 01'!P108+'AC 01'!P109+'AC 01'!P110+'AC 01'!P111+'AC 01'!P112+'AC 01'!P113+'AC 01'!P114+'AC 01'!P115+'AC 01'!P116+'AC 01'!P117+'AC 01'!P118+'AC 01'!P119+'AC 01'!P120+'AC 01'!P121+'AC 01'!P122+'AC 01'!P123+'AC 01'!P124+'AC 01'!P125+'AC 01'!P126+'AC 01'!P127+'AC 01'!P128+'AC 01'!P129+'AC 01'!P130+'AC 01'!P131+'AC 01'!P132+'AC 01'!P133+'AC 01'!P134+'AC 01'!P135+'AC 01'!P136+'AC 01'!P137+'AC 01'!P155+'AC 01'!P156+'AC 01'!P157+'AC 01'!P158+'AC 01'!P159+'AC 01'!P160+'AC 01'!P161</f>
        <v>23546874</v>
      </c>
      <c r="K35" s="18">
        <f>'AC 01'!Q16+'AC 01'!Q17+'AC 01'!Q18+'AC 01'!Q38+'AC 01'!Q39+'AC 01'!Q40+'AC 01'!Q41+'AC 01'!Q42+'AC 01'!Q43+'AC 01'!Q44+'AC 01'!Q45+'AC 01'!Q46+'AC 01'!Q47+'AC 01'!Q48+'AC 01'!Q49+'AC 01'!Q50+'AC 01'!Q51+'AC 01'!Q52+'AC 01'!Q53+'AC 01'!Q54+'AC 01'!Q55+'AC 01'!Q56+'AC 01'!Q57+'AC 01'!Q58+'AC 01'!Q59+'AC 01'!Q60+'AC 01'!Q61+'AC 01'!Q62+'AC 01'!Q63+'AC 01'!Q64+'AC 01'!Q65+'AC 01'!Q66+'AC 01'!Q67+'AC 01'!Q68+'AC 01'!Q69+'AC 01'!Q70+'AC 01'!Q71+'AC 01'!Q72+'AC 01'!Q73+'AC 01'!Q74+'AC 01'!Q75+'AC 01'!Q76+'AC 01'!Q77+'AC 01'!Q78+'AC 01'!Q79+'AC 01'!Q80+'AC 01'!Q81+'AC 01'!Q82+'AC 01'!Q83+'AC 01'!Q84+'AC 01'!Q85+'AC 01'!Q86+'AC 01'!Q87+'AC 01'!Q88+'AC 01'!Q89+'AC 01'!Q90+'AC 01'!Q91+'AC 01'!Q92+'AC 01'!Q93+'AC 01'!Q94+'AC 01'!Q95+'AC 01'!Q96+'AC 01'!Q97+'AC 01'!Q98+'AC 01'!Q99+'AC 01'!Q100+'AC 01'!Q101+'AC 01'!Q102+'AC 01'!Q103+'AC 01'!Q104+'AC 01'!Q105+'AC 01'!Q106+'AC 01'!Q107+'AC 01'!Q108+'AC 01'!Q109+'AC 01'!Q110+'AC 01'!Q111+'AC 01'!Q112+'AC 01'!Q113+'AC 01'!Q114+'AC 01'!Q115+'AC 01'!Q116+'AC 01'!Q117+'AC 01'!Q118+'AC 01'!Q119+'AC 01'!Q120+'AC 01'!Q121+'AC 01'!Q122+'AC 01'!Q123+'AC 01'!Q124+'AC 01'!Q125+'AC 01'!Q126+'AC 01'!Q127+'AC 01'!Q128+'AC 01'!Q129+'AC 01'!Q130+'AC 01'!Q131+'AC 01'!Q132+'AC 01'!Q133+'AC 01'!Q134+'AC 01'!Q135+'AC 01'!Q136+'AC 01'!Q137+'AC 01'!Q155+'AC 01'!Q156+'AC 01'!Q157+'AC 01'!Q158+'AC 01'!Q159+'AC 01'!Q160+'AC 01'!Q161</f>
        <v>23546874</v>
      </c>
      <c r="L35" s="291">
        <f>K35</f>
        <v>23546874</v>
      </c>
      <c r="M35" s="292"/>
      <c r="O35" s="19"/>
    </row>
    <row r="36" spans="1:15" ht="12" customHeight="1">
      <c r="A36" s="13"/>
      <c r="B36" s="13"/>
      <c r="C36" s="143"/>
      <c r="D36" s="76"/>
      <c r="E36" s="76"/>
      <c r="F36" s="76"/>
      <c r="G36" s="285" t="s">
        <v>77</v>
      </c>
      <c r="H36" s="285"/>
      <c r="I36" s="285"/>
      <c r="J36" s="18">
        <v>0</v>
      </c>
      <c r="K36" s="18">
        <v>0</v>
      </c>
      <c r="L36" s="291">
        <v>0</v>
      </c>
      <c r="M36" s="292"/>
    </row>
    <row r="37" spans="1:15" ht="12" customHeight="1">
      <c r="A37" s="13"/>
      <c r="B37" s="13"/>
      <c r="C37" s="143"/>
      <c r="D37" s="76"/>
      <c r="E37" s="76"/>
      <c r="F37" s="76"/>
      <c r="G37" s="285" t="s">
        <v>78</v>
      </c>
      <c r="H37" s="285"/>
      <c r="I37" s="285"/>
      <c r="J37" s="18">
        <v>0</v>
      </c>
      <c r="K37" s="77">
        <v>0</v>
      </c>
      <c r="L37" s="291">
        <v>0</v>
      </c>
      <c r="M37" s="292"/>
    </row>
    <row r="38" spans="1:15" ht="12" customHeight="1">
      <c r="A38" s="13"/>
      <c r="B38" s="13"/>
      <c r="C38" s="143"/>
      <c r="D38" s="76"/>
      <c r="E38" s="76"/>
      <c r="F38" s="76"/>
      <c r="G38" s="285" t="s">
        <v>79</v>
      </c>
      <c r="H38" s="285"/>
      <c r="I38" s="285"/>
      <c r="J38" s="18">
        <v>0</v>
      </c>
      <c r="K38" s="77">
        <v>0</v>
      </c>
      <c r="L38" s="291">
        <v>0</v>
      </c>
      <c r="M38" s="292"/>
    </row>
    <row r="39" spans="1:15" ht="12" customHeight="1">
      <c r="A39" s="13"/>
      <c r="B39" s="13"/>
      <c r="C39" s="143"/>
      <c r="D39" s="76"/>
      <c r="E39" s="76"/>
      <c r="F39" s="76"/>
      <c r="G39" s="285" t="s">
        <v>80</v>
      </c>
      <c r="H39" s="285"/>
      <c r="I39" s="285"/>
      <c r="J39" s="18">
        <v>0</v>
      </c>
      <c r="K39" s="77">
        <v>0</v>
      </c>
      <c r="L39" s="291">
        <v>0</v>
      </c>
      <c r="M39" s="292"/>
    </row>
    <row r="40" spans="1:15" ht="12" customHeight="1">
      <c r="A40" s="13"/>
      <c r="B40" s="13"/>
      <c r="C40" s="143"/>
      <c r="D40" s="76"/>
      <c r="E40" s="282" t="s">
        <v>81</v>
      </c>
      <c r="F40" s="282"/>
      <c r="G40" s="282"/>
      <c r="H40" s="282"/>
      <c r="I40" s="282"/>
      <c r="J40" s="16">
        <f>J28+J11</f>
        <v>123968226</v>
      </c>
      <c r="K40" s="16">
        <f>K28+K11</f>
        <v>123968226</v>
      </c>
      <c r="L40" s="280">
        <f>L28+L11</f>
        <v>124885352</v>
      </c>
      <c r="M40" s="281"/>
      <c r="O40" s="19"/>
    </row>
    <row r="41" spans="1:15" ht="12" customHeight="1">
      <c r="A41" s="13"/>
      <c r="B41" s="13"/>
      <c r="C41" s="143"/>
      <c r="D41" s="76"/>
      <c r="E41" s="282" t="s">
        <v>82</v>
      </c>
      <c r="F41" s="282"/>
      <c r="G41" s="282"/>
      <c r="H41" s="282"/>
      <c r="I41" s="282"/>
      <c r="J41" s="16">
        <v>0</v>
      </c>
      <c r="K41" s="17">
        <v>0</v>
      </c>
      <c r="L41" s="280">
        <v>0</v>
      </c>
      <c r="M41" s="281"/>
      <c r="O41" s="19"/>
    </row>
    <row r="42" spans="1:15" ht="12" customHeight="1">
      <c r="A42" s="13"/>
      <c r="B42" s="13"/>
      <c r="C42" s="143"/>
      <c r="D42" s="76"/>
      <c r="E42" s="76"/>
      <c r="F42" s="285" t="s">
        <v>83</v>
      </c>
      <c r="G42" s="285"/>
      <c r="H42" s="285"/>
      <c r="I42" s="285"/>
      <c r="J42" s="18">
        <v>0</v>
      </c>
      <c r="K42" s="77">
        <v>0</v>
      </c>
      <c r="L42" s="291">
        <v>0</v>
      </c>
      <c r="M42" s="292"/>
    </row>
    <row r="43" spans="1:15" ht="12" customHeight="1">
      <c r="A43" s="13"/>
      <c r="B43" s="13"/>
      <c r="C43" s="144"/>
      <c r="D43" s="138"/>
      <c r="E43" s="138"/>
      <c r="F43" s="299" t="s">
        <v>84</v>
      </c>
      <c r="G43" s="299"/>
      <c r="H43" s="299"/>
      <c r="I43" s="299"/>
      <c r="J43" s="139">
        <v>0</v>
      </c>
      <c r="K43" s="140">
        <v>0</v>
      </c>
      <c r="L43" s="300">
        <v>0</v>
      </c>
      <c r="M43" s="301"/>
    </row>
    <row r="44" spans="1:15" ht="0.95" customHeight="1">
      <c r="A44" s="13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</row>
    <row r="45" spans="1:15" ht="33" customHeight="1">
      <c r="A45" s="13"/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</row>
    <row r="46" spans="1:15" ht="20.100000000000001" customHeight="1">
      <c r="A46" s="13"/>
      <c r="B46" s="13"/>
      <c r="C46" s="13"/>
      <c r="D46" s="13"/>
      <c r="E46" s="13"/>
      <c r="F46" s="13"/>
      <c r="G46" s="13"/>
      <c r="H46" s="13"/>
      <c r="I46" s="201"/>
      <c r="J46" s="13"/>
      <c r="K46" s="14"/>
      <c r="L46" s="13"/>
      <c r="M46" s="13"/>
    </row>
    <row r="47" spans="1:15">
      <c r="D47" s="296" t="s">
        <v>422</v>
      </c>
      <c r="E47" s="296"/>
      <c r="F47" s="296"/>
      <c r="G47" s="296"/>
      <c r="H47" s="296"/>
      <c r="I47" s="296"/>
      <c r="K47" s="230"/>
      <c r="L47" s="226" t="s">
        <v>47</v>
      </c>
      <c r="M47" s="230"/>
    </row>
    <row r="48" spans="1:15">
      <c r="D48" s="295" t="s">
        <v>427</v>
      </c>
      <c r="E48" s="295"/>
      <c r="F48" s="295"/>
      <c r="G48" s="295"/>
      <c r="H48" s="295"/>
      <c r="I48" s="295"/>
      <c r="L48" s="227" t="s">
        <v>48</v>
      </c>
    </row>
  </sheetData>
  <mergeCells count="82">
    <mergeCell ref="D48:I48"/>
    <mergeCell ref="D47:I47"/>
    <mergeCell ref="B44:M44"/>
    <mergeCell ref="B45:M45"/>
    <mergeCell ref="E41:I41"/>
    <mergeCell ref="L41:M41"/>
    <mergeCell ref="F42:I42"/>
    <mergeCell ref="L42:M42"/>
    <mergeCell ref="F43:I43"/>
    <mergeCell ref="L43:M43"/>
    <mergeCell ref="G38:I38"/>
    <mergeCell ref="L38:M38"/>
    <mergeCell ref="G39:I39"/>
    <mergeCell ref="L39:M39"/>
    <mergeCell ref="E40:I40"/>
    <mergeCell ref="L40:M40"/>
    <mergeCell ref="H35:I35"/>
    <mergeCell ref="L35:M35"/>
    <mergeCell ref="G36:I36"/>
    <mergeCell ref="L36:M36"/>
    <mergeCell ref="G37:I37"/>
    <mergeCell ref="L37:M37"/>
    <mergeCell ref="F32:I32"/>
    <mergeCell ref="L32:M32"/>
    <mergeCell ref="G33:I33"/>
    <mergeCell ref="L33:M33"/>
    <mergeCell ref="H34:I34"/>
    <mergeCell ref="L34:M34"/>
    <mergeCell ref="F29:I29"/>
    <mergeCell ref="L29:M29"/>
    <mergeCell ref="G30:I30"/>
    <mergeCell ref="L30:M30"/>
    <mergeCell ref="G31:I31"/>
    <mergeCell ref="L31:M31"/>
    <mergeCell ref="F26:I26"/>
    <mergeCell ref="L26:M26"/>
    <mergeCell ref="F27:I27"/>
    <mergeCell ref="L27:M27"/>
    <mergeCell ref="E28:I28"/>
    <mergeCell ref="L28:M28"/>
    <mergeCell ref="G23:I23"/>
    <mergeCell ref="L23:M23"/>
    <mergeCell ref="G24:I24"/>
    <mergeCell ref="L24:M24"/>
    <mergeCell ref="E25:I25"/>
    <mergeCell ref="L25:M25"/>
    <mergeCell ref="G20:I20"/>
    <mergeCell ref="L20:M20"/>
    <mergeCell ref="G21:I21"/>
    <mergeCell ref="L21:M21"/>
    <mergeCell ref="F22:I22"/>
    <mergeCell ref="L22:M22"/>
    <mergeCell ref="G17:I17"/>
    <mergeCell ref="L17:M17"/>
    <mergeCell ref="F18:I18"/>
    <mergeCell ref="L18:M18"/>
    <mergeCell ref="G19:I19"/>
    <mergeCell ref="L19:M19"/>
    <mergeCell ref="G14:I14"/>
    <mergeCell ref="L14:M14"/>
    <mergeCell ref="F15:I15"/>
    <mergeCell ref="L15:M15"/>
    <mergeCell ref="G16:I16"/>
    <mergeCell ref="L16:M16"/>
    <mergeCell ref="E11:I11"/>
    <mergeCell ref="L11:M11"/>
    <mergeCell ref="F12:I12"/>
    <mergeCell ref="L12:M12"/>
    <mergeCell ref="G13:I13"/>
    <mergeCell ref="L13:M13"/>
    <mergeCell ref="C8:I8"/>
    <mergeCell ref="L8:M8"/>
    <mergeCell ref="C9:I9"/>
    <mergeCell ref="L9:M9"/>
    <mergeCell ref="E10:I10"/>
    <mergeCell ref="L10:M10"/>
    <mergeCell ref="I7:L7"/>
    <mergeCell ref="I2:L2"/>
    <mergeCell ref="I3:L3"/>
    <mergeCell ref="I4:L4"/>
    <mergeCell ref="I5:L5"/>
    <mergeCell ref="I6:L6"/>
  </mergeCells>
  <pageMargins left="1.299212598425197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3"/>
  <sheetViews>
    <sheetView zoomScale="140" zoomScaleNormal="140" workbookViewId="0">
      <pane ySplit="2" topLeftCell="A3" activePane="bottomLeft" state="frozen"/>
      <selection pane="bottomLeft" activeCell="R145" sqref="R145"/>
    </sheetView>
  </sheetViews>
  <sheetFormatPr baseColWidth="10" defaultRowHeight="15"/>
  <cols>
    <col min="1" max="1" width="4.7109375" customWidth="1"/>
    <col min="2" max="2" width="5" customWidth="1"/>
    <col min="3" max="3" width="4.28515625" customWidth="1"/>
    <col min="4" max="4" width="3.5703125" customWidth="1"/>
    <col min="5" max="5" width="3.140625" customWidth="1"/>
    <col min="6" max="6" width="2" customWidth="1"/>
    <col min="7" max="7" width="2.28515625" customWidth="1"/>
    <col min="8" max="8" width="2.140625" customWidth="1"/>
    <col min="9" max="9" width="2.42578125" customWidth="1"/>
    <col min="10" max="10" width="6.5703125" customWidth="1"/>
    <col min="11" max="11" width="5.85546875" customWidth="1"/>
    <col min="12" max="12" width="1.85546875" customWidth="1"/>
    <col min="13" max="13" width="2.7109375" customWidth="1"/>
    <col min="14" max="14" width="3.5703125" customWidth="1"/>
    <col min="15" max="15" width="3.28515625" customWidth="1"/>
    <col min="16" max="16" width="16.140625" customWidth="1"/>
    <col min="17" max="17" width="17.42578125" customWidth="1"/>
    <col min="18" max="19" width="16.140625" style="67" bestFit="1" customWidth="1"/>
    <col min="20" max="20" width="15" bestFit="1" customWidth="1"/>
    <col min="21" max="21" width="13.85546875" bestFit="1" customWidth="1"/>
  </cols>
  <sheetData>
    <row r="1" spans="1:21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302" t="s">
        <v>424</v>
      </c>
      <c r="Q1" s="302"/>
      <c r="R1" s="303"/>
      <c r="S1" s="303"/>
    </row>
    <row r="2" spans="1:21">
      <c r="A2" s="238" t="s">
        <v>318</v>
      </c>
      <c r="B2" s="238" t="s">
        <v>412</v>
      </c>
      <c r="C2" s="238" t="s">
        <v>402</v>
      </c>
      <c r="D2" s="238" t="s">
        <v>413</v>
      </c>
      <c r="E2" s="238" t="s">
        <v>414</v>
      </c>
      <c r="F2" s="238" t="s">
        <v>415</v>
      </c>
      <c r="G2" s="238" t="s">
        <v>403</v>
      </c>
      <c r="H2" s="238" t="s">
        <v>404</v>
      </c>
      <c r="I2" s="238" t="s">
        <v>416</v>
      </c>
      <c r="J2" s="238" t="s">
        <v>323</v>
      </c>
      <c r="K2" s="238" t="s">
        <v>405</v>
      </c>
      <c r="L2" s="238" t="s">
        <v>324</v>
      </c>
      <c r="M2" s="238" t="s">
        <v>417</v>
      </c>
      <c r="N2" s="238" t="s">
        <v>418</v>
      </c>
      <c r="O2" s="238" t="s">
        <v>419</v>
      </c>
      <c r="P2" s="238" t="s">
        <v>420</v>
      </c>
      <c r="Q2" s="238" t="s">
        <v>7</v>
      </c>
      <c r="R2" s="239" t="s">
        <v>8</v>
      </c>
      <c r="S2" s="239" t="s">
        <v>151</v>
      </c>
    </row>
    <row r="3" spans="1:21">
      <c r="A3" s="240">
        <v>38</v>
      </c>
      <c r="B3" s="240" t="s">
        <v>220</v>
      </c>
      <c r="C3" s="240">
        <v>3</v>
      </c>
      <c r="D3" s="240">
        <v>8</v>
      </c>
      <c r="E3" s="240">
        <v>1</v>
      </c>
      <c r="F3" s="240">
        <v>0</v>
      </c>
      <c r="G3" s="240">
        <v>2</v>
      </c>
      <c r="H3" s="240" t="s">
        <v>193</v>
      </c>
      <c r="I3" s="240">
        <v>1</v>
      </c>
      <c r="J3" s="240">
        <v>13301</v>
      </c>
      <c r="K3" s="240">
        <v>1000</v>
      </c>
      <c r="L3" s="240">
        <v>1</v>
      </c>
      <c r="M3" s="240">
        <v>1</v>
      </c>
      <c r="N3" s="240">
        <v>26</v>
      </c>
      <c r="O3" s="240" t="s">
        <v>325</v>
      </c>
      <c r="P3" s="258">
        <v>0</v>
      </c>
      <c r="Q3" s="258">
        <v>0</v>
      </c>
      <c r="R3" s="258">
        <v>6155</v>
      </c>
      <c r="S3" s="258">
        <v>6155</v>
      </c>
      <c r="U3" s="210"/>
    </row>
    <row r="4" spans="1:21">
      <c r="A4" s="240">
        <v>38</v>
      </c>
      <c r="B4" s="240" t="s">
        <v>220</v>
      </c>
      <c r="C4" s="240">
        <v>3</v>
      </c>
      <c r="D4" s="240">
        <v>8</v>
      </c>
      <c r="E4" s="240">
        <v>1</v>
      </c>
      <c r="F4" s="240">
        <v>0</v>
      </c>
      <c r="G4" s="240">
        <v>2</v>
      </c>
      <c r="H4" s="240" t="s">
        <v>193</v>
      </c>
      <c r="I4" s="240">
        <v>1</v>
      </c>
      <c r="J4" s="240">
        <v>14101</v>
      </c>
      <c r="K4" s="240">
        <v>1000</v>
      </c>
      <c r="L4" s="240">
        <v>1</v>
      </c>
      <c r="M4" s="240">
        <v>1</v>
      </c>
      <c r="N4" s="240">
        <v>26</v>
      </c>
      <c r="O4" s="240" t="s">
        <v>325</v>
      </c>
      <c r="P4" s="258">
        <v>600000</v>
      </c>
      <c r="Q4" s="258">
        <v>600000</v>
      </c>
      <c r="R4" s="258">
        <v>600000</v>
      </c>
      <c r="S4" s="258">
        <v>600000</v>
      </c>
      <c r="U4" s="210"/>
    </row>
    <row r="5" spans="1:21">
      <c r="A5" s="240">
        <v>38</v>
      </c>
      <c r="B5" s="240" t="s">
        <v>220</v>
      </c>
      <c r="C5" s="240">
        <v>3</v>
      </c>
      <c r="D5" s="240">
        <v>8</v>
      </c>
      <c r="E5" s="240">
        <v>1</v>
      </c>
      <c r="F5" s="240">
        <v>0</v>
      </c>
      <c r="G5" s="240">
        <v>2</v>
      </c>
      <c r="H5" s="240" t="s">
        <v>193</v>
      </c>
      <c r="I5" s="240">
        <v>1</v>
      </c>
      <c r="J5" s="240">
        <v>14105</v>
      </c>
      <c r="K5" s="240">
        <v>1000</v>
      </c>
      <c r="L5" s="240">
        <v>1</v>
      </c>
      <c r="M5" s="240">
        <v>1</v>
      </c>
      <c r="N5" s="240">
        <v>26</v>
      </c>
      <c r="O5" s="240" t="s">
        <v>325</v>
      </c>
      <c r="P5" s="258">
        <v>180000</v>
      </c>
      <c r="Q5" s="258">
        <v>180000</v>
      </c>
      <c r="R5" s="258">
        <v>180000</v>
      </c>
      <c r="S5" s="258">
        <v>0</v>
      </c>
      <c r="U5" s="210"/>
    </row>
    <row r="6" spans="1:21">
      <c r="A6" s="240">
        <v>38</v>
      </c>
      <c r="B6" s="240" t="s">
        <v>220</v>
      </c>
      <c r="C6" s="240">
        <v>3</v>
      </c>
      <c r="D6" s="240">
        <v>8</v>
      </c>
      <c r="E6" s="240">
        <v>1</v>
      </c>
      <c r="F6" s="240">
        <v>0</v>
      </c>
      <c r="G6" s="240">
        <v>2</v>
      </c>
      <c r="H6" s="240" t="s">
        <v>193</v>
      </c>
      <c r="I6" s="240">
        <v>1</v>
      </c>
      <c r="J6" s="240">
        <v>14201</v>
      </c>
      <c r="K6" s="240">
        <v>1000</v>
      </c>
      <c r="L6" s="240">
        <v>1</v>
      </c>
      <c r="M6" s="240">
        <v>1</v>
      </c>
      <c r="N6" s="240">
        <v>26</v>
      </c>
      <c r="O6" s="240" t="s">
        <v>325</v>
      </c>
      <c r="P6" s="258">
        <v>300000</v>
      </c>
      <c r="Q6" s="258">
        <v>300000</v>
      </c>
      <c r="R6" s="258">
        <v>300000</v>
      </c>
      <c r="S6" s="258">
        <v>300000</v>
      </c>
      <c r="U6" s="210"/>
    </row>
    <row r="7" spans="1:21">
      <c r="A7" s="240">
        <v>38</v>
      </c>
      <c r="B7" s="240" t="s">
        <v>220</v>
      </c>
      <c r="C7" s="240">
        <v>3</v>
      </c>
      <c r="D7" s="240">
        <v>8</v>
      </c>
      <c r="E7" s="240">
        <v>1</v>
      </c>
      <c r="F7" s="240">
        <v>0</v>
      </c>
      <c r="G7" s="240">
        <v>2</v>
      </c>
      <c r="H7" s="240" t="s">
        <v>193</v>
      </c>
      <c r="I7" s="240">
        <v>1</v>
      </c>
      <c r="J7" s="240">
        <v>14301</v>
      </c>
      <c r="K7" s="240">
        <v>1000</v>
      </c>
      <c r="L7" s="240">
        <v>1</v>
      </c>
      <c r="M7" s="240">
        <v>1</v>
      </c>
      <c r="N7" s="240">
        <v>26</v>
      </c>
      <c r="O7" s="240" t="s">
        <v>325</v>
      </c>
      <c r="P7" s="258">
        <v>150000</v>
      </c>
      <c r="Q7" s="258">
        <v>150000</v>
      </c>
      <c r="R7" s="258">
        <v>150000</v>
      </c>
      <c r="S7" s="258">
        <v>0</v>
      </c>
      <c r="U7" s="210"/>
    </row>
    <row r="8" spans="1:21">
      <c r="A8" s="240">
        <v>38</v>
      </c>
      <c r="B8" s="240" t="s">
        <v>220</v>
      </c>
      <c r="C8" s="240">
        <v>3</v>
      </c>
      <c r="D8" s="240">
        <v>8</v>
      </c>
      <c r="E8" s="240">
        <v>1</v>
      </c>
      <c r="F8" s="240">
        <v>0</v>
      </c>
      <c r="G8" s="240">
        <v>2</v>
      </c>
      <c r="H8" s="240" t="s">
        <v>193</v>
      </c>
      <c r="I8" s="240">
        <v>1</v>
      </c>
      <c r="J8" s="240">
        <v>14302</v>
      </c>
      <c r="K8" s="240">
        <v>1000</v>
      </c>
      <c r="L8" s="240">
        <v>1</v>
      </c>
      <c r="M8" s="240">
        <v>1</v>
      </c>
      <c r="N8" s="240">
        <v>26</v>
      </c>
      <c r="O8" s="240" t="s">
        <v>325</v>
      </c>
      <c r="P8" s="258">
        <v>0</v>
      </c>
      <c r="Q8" s="258">
        <v>0</v>
      </c>
      <c r="R8" s="258"/>
      <c r="S8" s="258"/>
      <c r="U8" s="210"/>
    </row>
    <row r="9" spans="1:21">
      <c r="A9" s="240">
        <v>38</v>
      </c>
      <c r="B9" s="240" t="s">
        <v>220</v>
      </c>
      <c r="C9" s="240">
        <v>3</v>
      </c>
      <c r="D9" s="240">
        <v>8</v>
      </c>
      <c r="E9" s="240">
        <v>1</v>
      </c>
      <c r="F9" s="240">
        <v>0</v>
      </c>
      <c r="G9" s="240">
        <v>2</v>
      </c>
      <c r="H9" s="240" t="s">
        <v>193</v>
      </c>
      <c r="I9" s="240">
        <v>1</v>
      </c>
      <c r="J9" s="240">
        <v>14401</v>
      </c>
      <c r="K9" s="240">
        <v>1000</v>
      </c>
      <c r="L9" s="240">
        <v>1</v>
      </c>
      <c r="M9" s="240">
        <v>1</v>
      </c>
      <c r="N9" s="240">
        <v>26</v>
      </c>
      <c r="O9" s="240" t="s">
        <v>325</v>
      </c>
      <c r="P9" s="258">
        <v>510756</v>
      </c>
      <c r="Q9" s="258">
        <v>510756</v>
      </c>
      <c r="R9" s="258">
        <v>510756</v>
      </c>
      <c r="S9" s="258">
        <v>510756</v>
      </c>
      <c r="U9" s="210"/>
    </row>
    <row r="10" spans="1:21">
      <c r="A10" s="240">
        <v>38</v>
      </c>
      <c r="B10" s="240" t="s">
        <v>220</v>
      </c>
      <c r="C10" s="240">
        <v>3</v>
      </c>
      <c r="D10" s="240">
        <v>8</v>
      </c>
      <c r="E10" s="240">
        <v>1</v>
      </c>
      <c r="F10" s="240">
        <v>0</v>
      </c>
      <c r="G10" s="240">
        <v>2</v>
      </c>
      <c r="H10" s="240" t="s">
        <v>193</v>
      </c>
      <c r="I10" s="240">
        <v>1</v>
      </c>
      <c r="J10" s="240">
        <v>14403</v>
      </c>
      <c r="K10" s="240">
        <v>1000</v>
      </c>
      <c r="L10" s="240">
        <v>1</v>
      </c>
      <c r="M10" s="240">
        <v>1</v>
      </c>
      <c r="N10" s="240">
        <v>26</v>
      </c>
      <c r="O10" s="240" t="s">
        <v>325</v>
      </c>
      <c r="P10" s="258">
        <v>0</v>
      </c>
      <c r="Q10" s="258">
        <v>0</v>
      </c>
      <c r="R10" s="258"/>
      <c r="S10" s="258"/>
      <c r="U10" s="210"/>
    </row>
    <row r="11" spans="1:21">
      <c r="A11" s="240">
        <v>38</v>
      </c>
      <c r="B11" s="240" t="s">
        <v>220</v>
      </c>
      <c r="C11" s="240">
        <v>3</v>
      </c>
      <c r="D11" s="240">
        <v>8</v>
      </c>
      <c r="E11" s="240">
        <v>1</v>
      </c>
      <c r="F11" s="240">
        <v>0</v>
      </c>
      <c r="G11" s="240">
        <v>2</v>
      </c>
      <c r="H11" s="240" t="s">
        <v>193</v>
      </c>
      <c r="I11" s="240">
        <v>1</v>
      </c>
      <c r="J11" s="240">
        <v>15101</v>
      </c>
      <c r="K11" s="240">
        <v>1000</v>
      </c>
      <c r="L11" s="240">
        <v>1</v>
      </c>
      <c r="M11" s="240">
        <v>1</v>
      </c>
      <c r="N11" s="240">
        <v>26</v>
      </c>
      <c r="O11" s="240" t="s">
        <v>325</v>
      </c>
      <c r="P11" s="258">
        <v>501000</v>
      </c>
      <c r="Q11" s="258">
        <v>501000</v>
      </c>
      <c r="R11" s="258">
        <v>501000</v>
      </c>
      <c r="S11" s="258">
        <v>501000</v>
      </c>
      <c r="U11" s="210"/>
    </row>
    <row r="12" spans="1:21">
      <c r="A12" s="240">
        <v>38</v>
      </c>
      <c r="B12" s="240" t="s">
        <v>220</v>
      </c>
      <c r="C12" s="240">
        <v>3</v>
      </c>
      <c r="D12" s="240">
        <v>8</v>
      </c>
      <c r="E12" s="240">
        <v>1</v>
      </c>
      <c r="F12" s="240">
        <v>0</v>
      </c>
      <c r="G12" s="240">
        <v>2</v>
      </c>
      <c r="H12" s="240" t="s">
        <v>193</v>
      </c>
      <c r="I12" s="240">
        <v>1</v>
      </c>
      <c r="J12" s="240">
        <v>15401</v>
      </c>
      <c r="K12" s="240">
        <v>1000</v>
      </c>
      <c r="L12" s="240">
        <v>1</v>
      </c>
      <c r="M12" s="240">
        <v>1</v>
      </c>
      <c r="N12" s="240">
        <v>26</v>
      </c>
      <c r="O12" s="240" t="s">
        <v>325</v>
      </c>
      <c r="P12" s="258">
        <v>3000000</v>
      </c>
      <c r="Q12" s="258">
        <v>3000000</v>
      </c>
      <c r="R12" s="258">
        <v>3000000</v>
      </c>
      <c r="S12" s="258">
        <v>3000000</v>
      </c>
      <c r="U12" s="210"/>
    </row>
    <row r="13" spans="1:21">
      <c r="A13" s="240">
        <v>38</v>
      </c>
      <c r="B13" s="240" t="s">
        <v>220</v>
      </c>
      <c r="C13" s="240">
        <v>3</v>
      </c>
      <c r="D13" s="240">
        <v>8</v>
      </c>
      <c r="E13" s="240">
        <v>1</v>
      </c>
      <c r="F13" s="240">
        <v>0</v>
      </c>
      <c r="G13" s="240">
        <v>2</v>
      </c>
      <c r="H13" s="240" t="s">
        <v>193</v>
      </c>
      <c r="I13" s="240">
        <v>1</v>
      </c>
      <c r="J13" s="240">
        <v>15402</v>
      </c>
      <c r="K13" s="240">
        <v>1000</v>
      </c>
      <c r="L13" s="240">
        <v>1</v>
      </c>
      <c r="M13" s="240">
        <v>1</v>
      </c>
      <c r="N13" s="240">
        <v>26</v>
      </c>
      <c r="O13" s="240" t="s">
        <v>325</v>
      </c>
      <c r="P13" s="258">
        <v>1341903</v>
      </c>
      <c r="Q13" s="258">
        <v>1341903</v>
      </c>
      <c r="R13" s="258">
        <v>1141239</v>
      </c>
      <c r="S13" s="258">
        <v>1141239</v>
      </c>
      <c r="U13" s="210"/>
    </row>
    <row r="14" spans="1:21">
      <c r="A14" s="240">
        <v>38</v>
      </c>
      <c r="B14" s="240" t="s">
        <v>220</v>
      </c>
      <c r="C14" s="240">
        <v>3</v>
      </c>
      <c r="D14" s="240">
        <v>8</v>
      </c>
      <c r="E14" s="240">
        <v>1</v>
      </c>
      <c r="F14" s="240">
        <v>0</v>
      </c>
      <c r="G14" s="240">
        <v>2</v>
      </c>
      <c r="H14" s="240" t="s">
        <v>193</v>
      </c>
      <c r="I14" s="240">
        <v>1</v>
      </c>
      <c r="J14" s="240">
        <v>15403</v>
      </c>
      <c r="K14" s="240">
        <v>1000</v>
      </c>
      <c r="L14" s="240">
        <v>1</v>
      </c>
      <c r="M14" s="240">
        <v>1</v>
      </c>
      <c r="N14" s="240">
        <v>26</v>
      </c>
      <c r="O14" s="240" t="s">
        <v>325</v>
      </c>
      <c r="P14" s="258">
        <v>0</v>
      </c>
      <c r="Q14" s="258">
        <v>0</v>
      </c>
      <c r="R14" s="258"/>
      <c r="S14" s="258"/>
      <c r="U14" s="210"/>
    </row>
    <row r="15" spans="1:21">
      <c r="A15" s="240">
        <v>38</v>
      </c>
      <c r="B15" s="240" t="s">
        <v>220</v>
      </c>
      <c r="C15" s="240">
        <v>3</v>
      </c>
      <c r="D15" s="240">
        <v>8</v>
      </c>
      <c r="E15" s="240">
        <v>1</v>
      </c>
      <c r="F15" s="240">
        <v>0</v>
      </c>
      <c r="G15" s="240">
        <v>2</v>
      </c>
      <c r="H15" s="240" t="s">
        <v>193</v>
      </c>
      <c r="I15" s="240">
        <v>1</v>
      </c>
      <c r="J15" s="249">
        <v>17102</v>
      </c>
      <c r="K15" s="240">
        <v>1000</v>
      </c>
      <c r="L15" s="240">
        <v>1</v>
      </c>
      <c r="M15" s="240">
        <v>1</v>
      </c>
      <c r="N15" s="240">
        <v>26</v>
      </c>
      <c r="O15" s="240" t="s">
        <v>325</v>
      </c>
      <c r="P15" s="258">
        <v>130000</v>
      </c>
      <c r="Q15" s="258">
        <v>130000</v>
      </c>
      <c r="R15" s="258">
        <v>130000</v>
      </c>
      <c r="S15" s="258">
        <v>130000</v>
      </c>
      <c r="U15" s="210"/>
    </row>
    <row r="16" spans="1:21">
      <c r="A16" s="240">
        <v>38</v>
      </c>
      <c r="B16" s="240" t="s">
        <v>220</v>
      </c>
      <c r="C16" s="240">
        <v>3</v>
      </c>
      <c r="D16" s="240">
        <v>8</v>
      </c>
      <c r="E16" s="240">
        <v>1</v>
      </c>
      <c r="F16" s="240">
        <v>0</v>
      </c>
      <c r="G16" s="240">
        <v>2</v>
      </c>
      <c r="H16" s="240" t="s">
        <v>193</v>
      </c>
      <c r="I16" s="240">
        <v>1</v>
      </c>
      <c r="J16" s="249">
        <v>21101</v>
      </c>
      <c r="K16" s="240">
        <v>2000</v>
      </c>
      <c r="L16" s="240">
        <v>1</v>
      </c>
      <c r="M16" s="240">
        <v>1</v>
      </c>
      <c r="N16" s="240">
        <v>26</v>
      </c>
      <c r="O16" s="240" t="s">
        <v>325</v>
      </c>
      <c r="P16" s="258">
        <v>11235</v>
      </c>
      <c r="Q16" s="258">
        <v>11235</v>
      </c>
      <c r="R16" s="258">
        <v>11235</v>
      </c>
      <c r="S16" s="258">
        <v>11235</v>
      </c>
      <c r="U16" s="210"/>
    </row>
    <row r="17" spans="1:21">
      <c r="A17" s="240">
        <v>38</v>
      </c>
      <c r="B17" s="240" t="s">
        <v>220</v>
      </c>
      <c r="C17" s="240">
        <v>3</v>
      </c>
      <c r="D17" s="240">
        <v>8</v>
      </c>
      <c r="E17" s="240">
        <v>1</v>
      </c>
      <c r="F17" s="240">
        <v>0</v>
      </c>
      <c r="G17" s="240">
        <v>2</v>
      </c>
      <c r="H17" s="240" t="s">
        <v>193</v>
      </c>
      <c r="I17" s="240">
        <v>1</v>
      </c>
      <c r="J17" s="249">
        <v>31101</v>
      </c>
      <c r="K17" s="240">
        <v>3000</v>
      </c>
      <c r="L17" s="240">
        <v>1</v>
      </c>
      <c r="M17" s="240">
        <v>1</v>
      </c>
      <c r="N17" s="240">
        <v>26</v>
      </c>
      <c r="O17" s="240" t="s">
        <v>325</v>
      </c>
      <c r="P17" s="258">
        <v>0</v>
      </c>
      <c r="Q17" s="258">
        <v>0</v>
      </c>
      <c r="R17" s="258"/>
      <c r="S17" s="258"/>
      <c r="U17" s="210"/>
    </row>
    <row r="18" spans="1:21">
      <c r="A18" s="240">
        <v>38</v>
      </c>
      <c r="B18" s="240" t="s">
        <v>220</v>
      </c>
      <c r="C18" s="240">
        <v>3</v>
      </c>
      <c r="D18" s="240">
        <v>8</v>
      </c>
      <c r="E18" s="240">
        <v>1</v>
      </c>
      <c r="F18" s="240">
        <v>0</v>
      </c>
      <c r="G18" s="240">
        <v>2</v>
      </c>
      <c r="H18" s="240" t="s">
        <v>193</v>
      </c>
      <c r="I18" s="240">
        <v>1</v>
      </c>
      <c r="J18" s="249">
        <v>39801</v>
      </c>
      <c r="K18" s="240">
        <v>3000</v>
      </c>
      <c r="L18" s="240">
        <v>1</v>
      </c>
      <c r="M18" s="240">
        <v>1</v>
      </c>
      <c r="N18" s="240">
        <v>26</v>
      </c>
      <c r="O18" s="240" t="s">
        <v>325</v>
      </c>
      <c r="P18" s="258">
        <v>0</v>
      </c>
      <c r="Q18" s="258">
        <v>0</v>
      </c>
      <c r="R18" s="258"/>
      <c r="S18" s="258"/>
      <c r="U18" s="210"/>
    </row>
    <row r="19" spans="1:21">
      <c r="A19" s="240">
        <v>38</v>
      </c>
      <c r="B19" s="240" t="s">
        <v>220</v>
      </c>
      <c r="C19" s="240">
        <v>3</v>
      </c>
      <c r="D19" s="240">
        <v>8</v>
      </c>
      <c r="E19" s="240">
        <v>1</v>
      </c>
      <c r="F19" s="240">
        <v>0</v>
      </c>
      <c r="G19" s="240">
        <v>3</v>
      </c>
      <c r="H19" s="240" t="s">
        <v>188</v>
      </c>
      <c r="I19" s="240">
        <v>3</v>
      </c>
      <c r="J19" s="240">
        <v>11301</v>
      </c>
      <c r="K19" s="240">
        <v>1000</v>
      </c>
      <c r="L19" s="240">
        <v>1</v>
      </c>
      <c r="M19" s="240">
        <v>1</v>
      </c>
      <c r="N19" s="240">
        <v>26</v>
      </c>
      <c r="O19" s="240" t="s">
        <v>325</v>
      </c>
      <c r="P19" s="258">
        <v>33428500</v>
      </c>
      <c r="Q19" s="258">
        <v>33428500</v>
      </c>
      <c r="R19" s="258">
        <v>30711415</v>
      </c>
      <c r="S19" s="258">
        <v>30711415</v>
      </c>
      <c r="U19" s="210"/>
    </row>
    <row r="20" spans="1:21">
      <c r="A20" s="240">
        <v>38</v>
      </c>
      <c r="B20" s="240" t="s">
        <v>220</v>
      </c>
      <c r="C20" s="240">
        <v>3</v>
      </c>
      <c r="D20" s="240">
        <v>8</v>
      </c>
      <c r="E20" s="240">
        <v>1</v>
      </c>
      <c r="F20" s="240">
        <v>0</v>
      </c>
      <c r="G20" s="240">
        <v>3</v>
      </c>
      <c r="H20" s="240" t="s">
        <v>188</v>
      </c>
      <c r="I20" s="240">
        <v>3</v>
      </c>
      <c r="J20" s="240">
        <v>13101</v>
      </c>
      <c r="K20" s="240">
        <v>1000</v>
      </c>
      <c r="L20" s="240">
        <v>1</v>
      </c>
      <c r="M20" s="240">
        <v>1</v>
      </c>
      <c r="N20" s="240">
        <v>26</v>
      </c>
      <c r="O20" s="240" t="s">
        <v>325</v>
      </c>
      <c r="P20" s="258">
        <v>0</v>
      </c>
      <c r="Q20" s="258">
        <v>0</v>
      </c>
      <c r="R20" s="258"/>
      <c r="S20" s="258"/>
    </row>
    <row r="21" spans="1:21">
      <c r="A21" s="240">
        <v>38</v>
      </c>
      <c r="B21" s="240" t="s">
        <v>220</v>
      </c>
      <c r="C21" s="240">
        <v>3</v>
      </c>
      <c r="D21" s="240">
        <v>8</v>
      </c>
      <c r="E21" s="240">
        <v>1</v>
      </c>
      <c r="F21" s="240">
        <v>0</v>
      </c>
      <c r="G21" s="240">
        <v>3</v>
      </c>
      <c r="H21" s="240" t="s">
        <v>188</v>
      </c>
      <c r="I21" s="240">
        <v>3</v>
      </c>
      <c r="J21" s="240">
        <v>13102</v>
      </c>
      <c r="K21" s="240">
        <v>1000</v>
      </c>
      <c r="L21" s="240">
        <v>1</v>
      </c>
      <c r="M21" s="240">
        <v>1</v>
      </c>
      <c r="N21" s="240">
        <v>26</v>
      </c>
      <c r="O21" s="240" t="s">
        <v>325</v>
      </c>
      <c r="P21" s="258">
        <v>14550000</v>
      </c>
      <c r="Q21" s="258">
        <v>14550000</v>
      </c>
      <c r="R21" s="258">
        <v>15013864</v>
      </c>
      <c r="S21" s="258">
        <v>15013864</v>
      </c>
    </row>
    <row r="22" spans="1:21">
      <c r="A22" s="240">
        <v>38</v>
      </c>
      <c r="B22" s="240" t="s">
        <v>220</v>
      </c>
      <c r="C22" s="240">
        <v>3</v>
      </c>
      <c r="D22" s="240">
        <v>8</v>
      </c>
      <c r="E22" s="240">
        <v>1</v>
      </c>
      <c r="F22" s="240">
        <v>0</v>
      </c>
      <c r="G22" s="240">
        <v>3</v>
      </c>
      <c r="H22" s="240" t="s">
        <v>188</v>
      </c>
      <c r="I22" s="240">
        <v>3</v>
      </c>
      <c r="J22" s="240">
        <v>13201</v>
      </c>
      <c r="K22" s="240">
        <v>1000</v>
      </c>
      <c r="L22" s="240">
        <v>1</v>
      </c>
      <c r="M22" s="240">
        <v>1</v>
      </c>
      <c r="N22" s="240">
        <v>26</v>
      </c>
      <c r="O22" s="240" t="s">
        <v>325</v>
      </c>
      <c r="P22" s="258">
        <v>0</v>
      </c>
      <c r="Q22" s="258">
        <v>0</v>
      </c>
      <c r="R22" s="258">
        <v>37056</v>
      </c>
      <c r="S22" s="258">
        <v>37056</v>
      </c>
    </row>
    <row r="23" spans="1:21">
      <c r="A23" s="240">
        <v>38</v>
      </c>
      <c r="B23" s="240" t="s">
        <v>220</v>
      </c>
      <c r="C23" s="240">
        <v>3</v>
      </c>
      <c r="D23" s="240">
        <v>8</v>
      </c>
      <c r="E23" s="240">
        <v>1</v>
      </c>
      <c r="F23" s="240">
        <v>0</v>
      </c>
      <c r="G23" s="240">
        <v>3</v>
      </c>
      <c r="H23" s="240" t="s">
        <v>188</v>
      </c>
      <c r="I23" s="240">
        <v>3</v>
      </c>
      <c r="J23" s="240">
        <v>13202</v>
      </c>
      <c r="K23" s="240">
        <v>1000</v>
      </c>
      <c r="L23" s="240">
        <v>1</v>
      </c>
      <c r="M23" s="240">
        <v>1</v>
      </c>
      <c r="N23" s="240">
        <v>26</v>
      </c>
      <c r="O23" s="240" t="s">
        <v>325</v>
      </c>
      <c r="P23" s="258">
        <v>0</v>
      </c>
      <c r="Q23" s="258">
        <v>0</v>
      </c>
      <c r="R23" s="258">
        <v>27449</v>
      </c>
      <c r="S23" s="258">
        <v>27449</v>
      </c>
    </row>
    <row r="24" spans="1:21">
      <c r="A24" s="240">
        <v>38</v>
      </c>
      <c r="B24" s="240" t="s">
        <v>220</v>
      </c>
      <c r="C24" s="240">
        <v>3</v>
      </c>
      <c r="D24" s="240">
        <v>8</v>
      </c>
      <c r="E24" s="240">
        <v>1</v>
      </c>
      <c r="F24" s="240">
        <v>0</v>
      </c>
      <c r="G24" s="240">
        <v>3</v>
      </c>
      <c r="H24" s="240" t="s">
        <v>188</v>
      </c>
      <c r="I24" s="240">
        <v>3</v>
      </c>
      <c r="J24" s="240">
        <v>13407</v>
      </c>
      <c r="K24" s="240">
        <v>1000</v>
      </c>
      <c r="L24" s="240">
        <v>1</v>
      </c>
      <c r="M24" s="240">
        <v>1</v>
      </c>
      <c r="N24" s="240">
        <v>26</v>
      </c>
      <c r="O24" s="240" t="s">
        <v>325</v>
      </c>
      <c r="P24" s="258">
        <v>0</v>
      </c>
      <c r="Q24" s="258">
        <v>0</v>
      </c>
      <c r="R24" s="258"/>
      <c r="S24" s="258"/>
    </row>
    <row r="25" spans="1:21">
      <c r="A25" s="240">
        <v>38</v>
      </c>
      <c r="B25" s="240" t="s">
        <v>220</v>
      </c>
      <c r="C25" s="240">
        <v>3</v>
      </c>
      <c r="D25" s="240">
        <v>8</v>
      </c>
      <c r="E25" s="240">
        <v>1</v>
      </c>
      <c r="F25" s="240">
        <v>0</v>
      </c>
      <c r="G25" s="240">
        <v>3</v>
      </c>
      <c r="H25" s="240" t="s">
        <v>188</v>
      </c>
      <c r="I25" s="240">
        <v>3</v>
      </c>
      <c r="J25" s="240">
        <v>13409</v>
      </c>
      <c r="K25" s="240">
        <v>1000</v>
      </c>
      <c r="L25" s="240">
        <v>1</v>
      </c>
      <c r="M25" s="240">
        <v>1</v>
      </c>
      <c r="N25" s="240">
        <v>26</v>
      </c>
      <c r="O25" s="240" t="s">
        <v>325</v>
      </c>
      <c r="P25" s="258">
        <v>938127</v>
      </c>
      <c r="Q25" s="258">
        <v>938127</v>
      </c>
      <c r="R25" s="258">
        <v>926469</v>
      </c>
      <c r="S25" s="258">
        <v>926469</v>
      </c>
    </row>
    <row r="26" spans="1:21">
      <c r="A26" s="240">
        <v>38</v>
      </c>
      <c r="B26" s="240" t="s">
        <v>220</v>
      </c>
      <c r="C26" s="240">
        <v>3</v>
      </c>
      <c r="D26" s="240">
        <v>8</v>
      </c>
      <c r="E26" s="240">
        <v>1</v>
      </c>
      <c r="F26" s="240">
        <v>0</v>
      </c>
      <c r="G26" s="240">
        <v>3</v>
      </c>
      <c r="H26" s="240" t="s">
        <v>188</v>
      </c>
      <c r="I26" s="240">
        <v>3</v>
      </c>
      <c r="J26" s="240">
        <v>14101</v>
      </c>
      <c r="K26" s="240">
        <v>1000</v>
      </c>
      <c r="L26" s="240">
        <v>1</v>
      </c>
      <c r="M26" s="240">
        <v>1</v>
      </c>
      <c r="N26" s="240">
        <v>26</v>
      </c>
      <c r="O26" s="240" t="s">
        <v>325</v>
      </c>
      <c r="P26" s="258">
        <v>9353000</v>
      </c>
      <c r="Q26" s="258">
        <v>9353000</v>
      </c>
      <c r="R26" s="258">
        <v>10048249</v>
      </c>
      <c r="S26" s="258">
        <v>7808819</v>
      </c>
    </row>
    <row r="27" spans="1:21">
      <c r="A27" s="240">
        <v>38</v>
      </c>
      <c r="B27" s="240" t="s">
        <v>220</v>
      </c>
      <c r="C27" s="240">
        <v>3</v>
      </c>
      <c r="D27" s="240">
        <v>8</v>
      </c>
      <c r="E27" s="240">
        <v>1</v>
      </c>
      <c r="F27" s="240">
        <v>0</v>
      </c>
      <c r="G27" s="240">
        <v>3</v>
      </c>
      <c r="H27" s="240" t="s">
        <v>188</v>
      </c>
      <c r="I27" s="240">
        <v>3</v>
      </c>
      <c r="J27" s="240">
        <v>14105</v>
      </c>
      <c r="K27" s="240">
        <v>1000</v>
      </c>
      <c r="L27" s="240">
        <v>1</v>
      </c>
      <c r="M27" s="240">
        <v>1</v>
      </c>
      <c r="N27" s="240">
        <v>26</v>
      </c>
      <c r="O27" s="240" t="s">
        <v>325</v>
      </c>
      <c r="P27" s="258">
        <v>1170000</v>
      </c>
      <c r="Q27" s="258">
        <v>1170000</v>
      </c>
      <c r="R27" s="258">
        <v>2534912</v>
      </c>
      <c r="S27" s="258">
        <v>0</v>
      </c>
    </row>
    <row r="28" spans="1:21">
      <c r="A28" s="240">
        <v>38</v>
      </c>
      <c r="B28" s="240" t="s">
        <v>220</v>
      </c>
      <c r="C28" s="240">
        <v>3</v>
      </c>
      <c r="D28" s="240">
        <v>8</v>
      </c>
      <c r="E28" s="240">
        <v>1</v>
      </c>
      <c r="F28" s="240">
        <v>0</v>
      </c>
      <c r="G28" s="240">
        <v>3</v>
      </c>
      <c r="H28" s="240" t="s">
        <v>188</v>
      </c>
      <c r="I28" s="240">
        <v>3</v>
      </c>
      <c r="J28" s="240">
        <v>14201</v>
      </c>
      <c r="K28" s="240">
        <v>1000</v>
      </c>
      <c r="L28" s="240">
        <v>1</v>
      </c>
      <c r="M28" s="240">
        <v>1</v>
      </c>
      <c r="N28" s="240">
        <v>26</v>
      </c>
      <c r="O28" s="240" t="s">
        <v>325</v>
      </c>
      <c r="P28" s="258">
        <v>2899202</v>
      </c>
      <c r="Q28" s="258">
        <v>2899202</v>
      </c>
      <c r="R28" s="258">
        <v>2900794</v>
      </c>
      <c r="S28" s="258">
        <v>1882063</v>
      </c>
    </row>
    <row r="29" spans="1:21">
      <c r="A29" s="240">
        <v>38</v>
      </c>
      <c r="B29" s="240" t="s">
        <v>220</v>
      </c>
      <c r="C29" s="240">
        <v>3</v>
      </c>
      <c r="D29" s="240">
        <v>8</v>
      </c>
      <c r="E29" s="240">
        <v>1</v>
      </c>
      <c r="F29" s="240">
        <v>0</v>
      </c>
      <c r="G29" s="240">
        <v>3</v>
      </c>
      <c r="H29" s="240" t="s">
        <v>188</v>
      </c>
      <c r="I29" s="240">
        <v>3</v>
      </c>
      <c r="J29" s="240">
        <v>14301</v>
      </c>
      <c r="K29" s="240">
        <v>1000</v>
      </c>
      <c r="L29" s="240">
        <v>1</v>
      </c>
      <c r="M29" s="240">
        <v>1</v>
      </c>
      <c r="N29" s="240">
        <v>26</v>
      </c>
      <c r="O29" s="240" t="s">
        <v>325</v>
      </c>
      <c r="P29" s="258">
        <v>1136872</v>
      </c>
      <c r="Q29" s="258">
        <v>1136872</v>
      </c>
      <c r="R29" s="258">
        <v>1130316</v>
      </c>
      <c r="S29" s="258">
        <v>0</v>
      </c>
    </row>
    <row r="30" spans="1:21">
      <c r="A30" s="249">
        <v>38</v>
      </c>
      <c r="B30" s="249" t="s">
        <v>220</v>
      </c>
      <c r="C30" s="249">
        <v>3</v>
      </c>
      <c r="D30" s="249">
        <v>8</v>
      </c>
      <c r="E30" s="249">
        <v>1</v>
      </c>
      <c r="F30" s="249">
        <v>0</v>
      </c>
      <c r="G30" s="249">
        <v>3</v>
      </c>
      <c r="H30" s="249" t="s">
        <v>188</v>
      </c>
      <c r="I30" s="249">
        <v>3</v>
      </c>
      <c r="J30" s="249">
        <v>14302</v>
      </c>
      <c r="K30" s="249">
        <v>1000</v>
      </c>
      <c r="L30" s="249">
        <v>1</v>
      </c>
      <c r="M30" s="249">
        <v>1</v>
      </c>
      <c r="N30" s="249">
        <v>26</v>
      </c>
      <c r="O30" s="249" t="s">
        <v>325</v>
      </c>
      <c r="P30" s="258">
        <v>0</v>
      </c>
      <c r="Q30" s="258">
        <v>0</v>
      </c>
      <c r="R30" s="258"/>
      <c r="S30" s="258"/>
    </row>
    <row r="31" spans="1:21">
      <c r="A31" s="240">
        <v>38</v>
      </c>
      <c r="B31" s="240" t="s">
        <v>220</v>
      </c>
      <c r="C31" s="240">
        <v>3</v>
      </c>
      <c r="D31" s="240">
        <v>8</v>
      </c>
      <c r="E31" s="240">
        <v>1</v>
      </c>
      <c r="F31" s="240">
        <v>0</v>
      </c>
      <c r="G31" s="240">
        <v>3</v>
      </c>
      <c r="H31" s="240" t="s">
        <v>188</v>
      </c>
      <c r="I31" s="240">
        <v>3</v>
      </c>
      <c r="J31" s="240">
        <v>14401</v>
      </c>
      <c r="K31" s="240">
        <v>1000</v>
      </c>
      <c r="L31" s="240">
        <v>1</v>
      </c>
      <c r="M31" s="240">
        <v>1</v>
      </c>
      <c r="N31" s="240">
        <v>26</v>
      </c>
      <c r="O31" s="240" t="s">
        <v>325</v>
      </c>
      <c r="P31" s="258">
        <v>2084292</v>
      </c>
      <c r="Q31" s="258">
        <v>2084292</v>
      </c>
      <c r="R31" s="258">
        <v>1650328</v>
      </c>
      <c r="S31" s="258">
        <v>1650328</v>
      </c>
    </row>
    <row r="32" spans="1:21">
      <c r="A32" s="240">
        <v>38</v>
      </c>
      <c r="B32" s="240" t="s">
        <v>220</v>
      </c>
      <c r="C32" s="240">
        <v>3</v>
      </c>
      <c r="D32" s="240">
        <v>8</v>
      </c>
      <c r="E32" s="240">
        <v>1</v>
      </c>
      <c r="F32" s="240">
        <v>0</v>
      </c>
      <c r="G32" s="240">
        <v>3</v>
      </c>
      <c r="H32" s="240" t="s">
        <v>188</v>
      </c>
      <c r="I32" s="240">
        <v>3</v>
      </c>
      <c r="J32" s="240">
        <v>14403</v>
      </c>
      <c r="K32" s="240">
        <v>1000</v>
      </c>
      <c r="L32" s="240">
        <v>1</v>
      </c>
      <c r="M32" s="240">
        <v>1</v>
      </c>
      <c r="N32" s="240">
        <v>26</v>
      </c>
      <c r="O32" s="240" t="s">
        <v>325</v>
      </c>
      <c r="P32" s="258">
        <v>0</v>
      </c>
      <c r="Q32" s="258">
        <v>0</v>
      </c>
      <c r="R32" s="258"/>
      <c r="S32" s="258"/>
    </row>
    <row r="33" spans="1:19">
      <c r="A33" s="240">
        <v>38</v>
      </c>
      <c r="B33" s="240" t="s">
        <v>220</v>
      </c>
      <c r="C33" s="240">
        <v>3</v>
      </c>
      <c r="D33" s="240">
        <v>8</v>
      </c>
      <c r="E33" s="240">
        <v>1</v>
      </c>
      <c r="F33" s="240">
        <v>0</v>
      </c>
      <c r="G33" s="240">
        <v>3</v>
      </c>
      <c r="H33" s="240" t="s">
        <v>188</v>
      </c>
      <c r="I33" s="240">
        <v>3</v>
      </c>
      <c r="J33" s="240">
        <v>15101</v>
      </c>
      <c r="K33" s="240">
        <v>1000</v>
      </c>
      <c r="L33" s="240">
        <v>1</v>
      </c>
      <c r="M33" s="240">
        <v>1</v>
      </c>
      <c r="N33" s="240">
        <v>26</v>
      </c>
      <c r="O33" s="240" t="s">
        <v>325</v>
      </c>
      <c r="P33" s="258">
        <v>4508200</v>
      </c>
      <c r="Q33" s="258">
        <v>4508200</v>
      </c>
      <c r="R33" s="258">
        <v>4100644</v>
      </c>
      <c r="S33" s="258">
        <v>4100644</v>
      </c>
    </row>
    <row r="34" spans="1:19">
      <c r="A34" s="240">
        <v>38</v>
      </c>
      <c r="B34" s="240" t="s">
        <v>220</v>
      </c>
      <c r="C34" s="240">
        <v>3</v>
      </c>
      <c r="D34" s="240">
        <v>8</v>
      </c>
      <c r="E34" s="240">
        <v>1</v>
      </c>
      <c r="F34" s="240">
        <v>0</v>
      </c>
      <c r="G34" s="240">
        <v>3</v>
      </c>
      <c r="H34" s="240" t="s">
        <v>188</v>
      </c>
      <c r="I34" s="240">
        <v>3</v>
      </c>
      <c r="J34" s="240">
        <v>15401</v>
      </c>
      <c r="K34" s="240">
        <v>1000</v>
      </c>
      <c r="L34" s="240">
        <v>1</v>
      </c>
      <c r="M34" s="240">
        <v>1</v>
      </c>
      <c r="N34" s="240">
        <v>26</v>
      </c>
      <c r="O34" s="240" t="s">
        <v>325</v>
      </c>
      <c r="P34" s="258">
        <v>9037000</v>
      </c>
      <c r="Q34" s="258">
        <v>9037000</v>
      </c>
      <c r="R34" s="258">
        <v>4328519</v>
      </c>
      <c r="S34" s="258">
        <v>4328519</v>
      </c>
    </row>
    <row r="35" spans="1:19">
      <c r="A35" s="240">
        <v>38</v>
      </c>
      <c r="B35" s="240" t="s">
        <v>220</v>
      </c>
      <c r="C35" s="240">
        <v>3</v>
      </c>
      <c r="D35" s="240">
        <v>8</v>
      </c>
      <c r="E35" s="240">
        <v>1</v>
      </c>
      <c r="F35" s="240">
        <v>0</v>
      </c>
      <c r="G35" s="240">
        <v>3</v>
      </c>
      <c r="H35" s="240" t="s">
        <v>188</v>
      </c>
      <c r="I35" s="240">
        <v>3</v>
      </c>
      <c r="J35" s="240">
        <v>15403</v>
      </c>
      <c r="K35" s="240">
        <v>1000</v>
      </c>
      <c r="L35" s="240">
        <v>1</v>
      </c>
      <c r="M35" s="240">
        <v>1</v>
      </c>
      <c r="N35" s="240">
        <v>26</v>
      </c>
      <c r="O35" s="240" t="s">
        <v>325</v>
      </c>
      <c r="P35" s="258">
        <v>0</v>
      </c>
      <c r="Q35" s="258">
        <v>0</v>
      </c>
      <c r="R35" s="258"/>
      <c r="S35" s="258"/>
    </row>
    <row r="36" spans="1:19">
      <c r="A36" s="240">
        <v>38</v>
      </c>
      <c r="B36" s="240" t="s">
        <v>220</v>
      </c>
      <c r="C36" s="240">
        <v>3</v>
      </c>
      <c r="D36" s="240">
        <v>8</v>
      </c>
      <c r="E36" s="240">
        <v>1</v>
      </c>
      <c r="F36" s="240">
        <v>0</v>
      </c>
      <c r="G36" s="240">
        <v>3</v>
      </c>
      <c r="H36" s="240" t="s">
        <v>188</v>
      </c>
      <c r="I36" s="240">
        <v>3</v>
      </c>
      <c r="J36" s="240">
        <v>15901</v>
      </c>
      <c r="K36" s="240">
        <v>1000</v>
      </c>
      <c r="L36" s="240">
        <v>1</v>
      </c>
      <c r="M36" s="240">
        <v>1</v>
      </c>
      <c r="N36" s="240">
        <v>26</v>
      </c>
      <c r="O36" s="240" t="s">
        <v>325</v>
      </c>
      <c r="P36" s="258">
        <v>0</v>
      </c>
      <c r="Q36" s="258">
        <v>0</v>
      </c>
      <c r="R36" s="258"/>
      <c r="S36" s="258"/>
    </row>
    <row r="37" spans="1:19">
      <c r="A37" s="240">
        <v>38</v>
      </c>
      <c r="B37" s="240" t="s">
        <v>220</v>
      </c>
      <c r="C37" s="240">
        <v>3</v>
      </c>
      <c r="D37" s="240">
        <v>8</v>
      </c>
      <c r="E37" s="240">
        <v>1</v>
      </c>
      <c r="F37" s="240">
        <v>0</v>
      </c>
      <c r="G37" s="240">
        <v>3</v>
      </c>
      <c r="H37" s="240" t="s">
        <v>188</v>
      </c>
      <c r="I37" s="240">
        <v>3</v>
      </c>
      <c r="J37" s="240">
        <v>17102</v>
      </c>
      <c r="K37" s="240">
        <v>1000</v>
      </c>
      <c r="L37" s="240">
        <v>1</v>
      </c>
      <c r="M37" s="240">
        <v>1</v>
      </c>
      <c r="N37" s="240">
        <v>26</v>
      </c>
      <c r="O37" s="240" t="s">
        <v>325</v>
      </c>
      <c r="P37" s="258">
        <v>2765286</v>
      </c>
      <c r="Q37" s="258">
        <v>2765286</v>
      </c>
      <c r="R37" s="258">
        <v>72536</v>
      </c>
      <c r="S37" s="258">
        <v>72536</v>
      </c>
    </row>
    <row r="38" spans="1:19">
      <c r="A38" s="240">
        <v>38</v>
      </c>
      <c r="B38" s="240" t="s">
        <v>220</v>
      </c>
      <c r="C38" s="240">
        <v>3</v>
      </c>
      <c r="D38" s="240">
        <v>8</v>
      </c>
      <c r="E38" s="240">
        <v>1</v>
      </c>
      <c r="F38" s="240">
        <v>0</v>
      </c>
      <c r="G38" s="240">
        <v>3</v>
      </c>
      <c r="H38" s="240" t="s">
        <v>188</v>
      </c>
      <c r="I38" s="240">
        <v>3</v>
      </c>
      <c r="J38" s="240">
        <v>21101</v>
      </c>
      <c r="K38" s="240">
        <v>2000</v>
      </c>
      <c r="L38" s="240">
        <v>1</v>
      </c>
      <c r="M38" s="240">
        <v>1</v>
      </c>
      <c r="N38" s="240">
        <v>26</v>
      </c>
      <c r="O38" s="240" t="s">
        <v>325</v>
      </c>
      <c r="P38" s="258">
        <v>36265</v>
      </c>
      <c r="Q38" s="258">
        <v>36265</v>
      </c>
      <c r="R38" s="258">
        <v>17997</v>
      </c>
      <c r="S38" s="258">
        <v>12596</v>
      </c>
    </row>
    <row r="39" spans="1:19">
      <c r="A39" s="240">
        <v>38</v>
      </c>
      <c r="B39" s="240" t="s">
        <v>220</v>
      </c>
      <c r="C39" s="240">
        <v>3</v>
      </c>
      <c r="D39" s="240">
        <v>8</v>
      </c>
      <c r="E39" s="240">
        <v>1</v>
      </c>
      <c r="F39" s="240">
        <v>0</v>
      </c>
      <c r="G39" s="240">
        <v>3</v>
      </c>
      <c r="H39" s="240" t="s">
        <v>188</v>
      </c>
      <c r="I39" s="240">
        <v>3</v>
      </c>
      <c r="J39" s="240">
        <v>21201</v>
      </c>
      <c r="K39" s="240">
        <v>2000</v>
      </c>
      <c r="L39" s="240">
        <v>1</v>
      </c>
      <c r="M39" s="240">
        <v>1</v>
      </c>
      <c r="N39" s="240">
        <v>26</v>
      </c>
      <c r="O39" s="240" t="s">
        <v>325</v>
      </c>
      <c r="P39" s="258">
        <v>0</v>
      </c>
      <c r="Q39" s="258">
        <v>0</v>
      </c>
      <c r="R39" s="258"/>
      <c r="S39" s="258"/>
    </row>
    <row r="40" spans="1:19">
      <c r="A40" s="240">
        <v>38</v>
      </c>
      <c r="B40" s="240" t="s">
        <v>220</v>
      </c>
      <c r="C40" s="240">
        <v>3</v>
      </c>
      <c r="D40" s="240">
        <v>8</v>
      </c>
      <c r="E40" s="240">
        <v>1</v>
      </c>
      <c r="F40" s="240">
        <v>0</v>
      </c>
      <c r="G40" s="240">
        <v>3</v>
      </c>
      <c r="H40" s="240" t="s">
        <v>188</v>
      </c>
      <c r="I40" s="240">
        <v>3</v>
      </c>
      <c r="J40" s="240">
        <v>21401</v>
      </c>
      <c r="K40" s="240">
        <v>2000</v>
      </c>
      <c r="L40" s="240">
        <v>1</v>
      </c>
      <c r="M40" s="240">
        <v>1</v>
      </c>
      <c r="N40" s="240">
        <v>26</v>
      </c>
      <c r="O40" s="240" t="s">
        <v>325</v>
      </c>
      <c r="P40" s="258">
        <v>30000</v>
      </c>
      <c r="Q40" s="258">
        <v>30000</v>
      </c>
      <c r="R40" s="258">
        <v>6402</v>
      </c>
      <c r="S40" s="258">
        <v>6402</v>
      </c>
    </row>
    <row r="41" spans="1:19">
      <c r="A41" s="240">
        <v>38</v>
      </c>
      <c r="B41" s="240" t="s">
        <v>220</v>
      </c>
      <c r="C41" s="240">
        <v>3</v>
      </c>
      <c r="D41" s="240">
        <v>8</v>
      </c>
      <c r="E41" s="240">
        <v>1</v>
      </c>
      <c r="F41" s="240">
        <v>0</v>
      </c>
      <c r="G41" s="240">
        <v>3</v>
      </c>
      <c r="H41" s="240" t="s">
        <v>188</v>
      </c>
      <c r="I41" s="240">
        <v>3</v>
      </c>
      <c r="J41" s="240">
        <v>21501</v>
      </c>
      <c r="K41" s="240">
        <v>2000</v>
      </c>
      <c r="L41" s="240">
        <v>1</v>
      </c>
      <c r="M41" s="240">
        <v>1</v>
      </c>
      <c r="N41" s="240">
        <v>26</v>
      </c>
      <c r="O41" s="240" t="s">
        <v>325</v>
      </c>
      <c r="P41" s="258">
        <v>0</v>
      </c>
      <c r="Q41" s="258">
        <v>0</v>
      </c>
      <c r="R41" s="258"/>
      <c r="S41" s="258"/>
    </row>
    <row r="42" spans="1:19">
      <c r="A42" s="240">
        <v>38</v>
      </c>
      <c r="B42" s="240" t="s">
        <v>220</v>
      </c>
      <c r="C42" s="240">
        <v>3</v>
      </c>
      <c r="D42" s="240">
        <v>8</v>
      </c>
      <c r="E42" s="240">
        <v>1</v>
      </c>
      <c r="F42" s="240">
        <v>0</v>
      </c>
      <c r="G42" s="240">
        <v>3</v>
      </c>
      <c r="H42" s="240" t="s">
        <v>188</v>
      </c>
      <c r="I42" s="240">
        <v>3</v>
      </c>
      <c r="J42" s="240">
        <v>21502</v>
      </c>
      <c r="K42" s="240">
        <v>2000</v>
      </c>
      <c r="L42" s="240">
        <v>1</v>
      </c>
      <c r="M42" s="240">
        <v>1</v>
      </c>
      <c r="N42" s="240">
        <v>26</v>
      </c>
      <c r="O42" s="240" t="s">
        <v>325</v>
      </c>
      <c r="P42" s="258">
        <v>2375467</v>
      </c>
      <c r="Q42" s="258">
        <v>2375467</v>
      </c>
      <c r="R42" s="258">
        <v>2303522</v>
      </c>
      <c r="S42" s="258">
        <v>2303522</v>
      </c>
    </row>
    <row r="43" spans="1:19">
      <c r="A43" s="240">
        <v>38</v>
      </c>
      <c r="B43" s="240" t="s">
        <v>220</v>
      </c>
      <c r="C43" s="240">
        <v>3</v>
      </c>
      <c r="D43" s="240">
        <v>8</v>
      </c>
      <c r="E43" s="240">
        <v>1</v>
      </c>
      <c r="F43" s="240">
        <v>0</v>
      </c>
      <c r="G43" s="240">
        <v>3</v>
      </c>
      <c r="H43" s="240" t="s">
        <v>188</v>
      </c>
      <c r="I43" s="240">
        <v>3</v>
      </c>
      <c r="J43" s="240">
        <v>21601</v>
      </c>
      <c r="K43" s="240">
        <v>2000</v>
      </c>
      <c r="L43" s="240">
        <v>1</v>
      </c>
      <c r="M43" s="240">
        <v>1</v>
      </c>
      <c r="N43" s="240">
        <v>26</v>
      </c>
      <c r="O43" s="240" t="s">
        <v>325</v>
      </c>
      <c r="P43" s="258">
        <v>81000</v>
      </c>
      <c r="Q43" s="258">
        <v>81000</v>
      </c>
      <c r="R43" s="258">
        <v>64404</v>
      </c>
      <c r="S43" s="258">
        <v>50253</v>
      </c>
    </row>
    <row r="44" spans="1:19">
      <c r="A44" s="240">
        <v>38</v>
      </c>
      <c r="B44" s="240" t="s">
        <v>220</v>
      </c>
      <c r="C44" s="240">
        <v>3</v>
      </c>
      <c r="D44" s="240">
        <v>8</v>
      </c>
      <c r="E44" s="240">
        <v>1</v>
      </c>
      <c r="F44" s="240">
        <v>0</v>
      </c>
      <c r="G44" s="240">
        <v>3</v>
      </c>
      <c r="H44" s="240" t="s">
        <v>188</v>
      </c>
      <c r="I44" s="240">
        <v>3</v>
      </c>
      <c r="J44" s="240">
        <v>22104</v>
      </c>
      <c r="K44" s="240">
        <v>2000</v>
      </c>
      <c r="L44" s="240">
        <v>1</v>
      </c>
      <c r="M44" s="240">
        <v>1</v>
      </c>
      <c r="N44" s="240">
        <v>26</v>
      </c>
      <c r="O44" s="240" t="s">
        <v>325</v>
      </c>
      <c r="P44" s="258">
        <v>75000</v>
      </c>
      <c r="Q44" s="258">
        <v>75000</v>
      </c>
      <c r="R44" s="258">
        <v>83690</v>
      </c>
      <c r="S44" s="258">
        <v>83690</v>
      </c>
    </row>
    <row r="45" spans="1:19">
      <c r="A45" s="240">
        <v>38</v>
      </c>
      <c r="B45" s="240" t="s">
        <v>220</v>
      </c>
      <c r="C45" s="240">
        <v>3</v>
      </c>
      <c r="D45" s="240">
        <v>8</v>
      </c>
      <c r="E45" s="240">
        <v>1</v>
      </c>
      <c r="F45" s="240">
        <v>0</v>
      </c>
      <c r="G45" s="240">
        <v>3</v>
      </c>
      <c r="H45" s="240" t="s">
        <v>188</v>
      </c>
      <c r="I45" s="240">
        <v>3</v>
      </c>
      <c r="J45" s="240">
        <v>22106</v>
      </c>
      <c r="K45" s="240">
        <v>2000</v>
      </c>
      <c r="L45" s="240">
        <v>1</v>
      </c>
      <c r="M45" s="240">
        <v>1</v>
      </c>
      <c r="N45" s="240">
        <v>26</v>
      </c>
      <c r="O45" s="240" t="s">
        <v>325</v>
      </c>
      <c r="P45" s="258">
        <v>40000</v>
      </c>
      <c r="Q45" s="258">
        <v>40000</v>
      </c>
      <c r="R45" s="258">
        <v>18159</v>
      </c>
      <c r="S45" s="258">
        <v>8560</v>
      </c>
    </row>
    <row r="46" spans="1:19">
      <c r="A46" s="240">
        <v>38</v>
      </c>
      <c r="B46" s="240" t="s">
        <v>220</v>
      </c>
      <c r="C46" s="240">
        <v>3</v>
      </c>
      <c r="D46" s="240">
        <v>8</v>
      </c>
      <c r="E46" s="240">
        <v>1</v>
      </c>
      <c r="F46" s="240">
        <v>0</v>
      </c>
      <c r="G46" s="240">
        <v>3</v>
      </c>
      <c r="H46" s="240" t="s">
        <v>188</v>
      </c>
      <c r="I46" s="240">
        <v>3</v>
      </c>
      <c r="J46" s="240">
        <v>22201</v>
      </c>
      <c r="K46" s="240">
        <v>2000</v>
      </c>
      <c r="L46" s="240">
        <v>1</v>
      </c>
      <c r="M46" s="240">
        <v>1</v>
      </c>
      <c r="N46" s="240">
        <v>26</v>
      </c>
      <c r="O46" s="240" t="s">
        <v>325</v>
      </c>
      <c r="P46" s="258">
        <v>3000</v>
      </c>
      <c r="Q46" s="258">
        <v>3000</v>
      </c>
      <c r="R46" s="258"/>
      <c r="S46" s="258"/>
    </row>
    <row r="47" spans="1:19">
      <c r="A47" s="240">
        <v>38</v>
      </c>
      <c r="B47" s="240" t="s">
        <v>220</v>
      </c>
      <c r="C47" s="240">
        <v>3</v>
      </c>
      <c r="D47" s="240">
        <v>8</v>
      </c>
      <c r="E47" s="240">
        <v>1</v>
      </c>
      <c r="F47" s="240">
        <v>0</v>
      </c>
      <c r="G47" s="240">
        <v>3</v>
      </c>
      <c r="H47" s="240" t="s">
        <v>188</v>
      </c>
      <c r="I47" s="240">
        <v>3</v>
      </c>
      <c r="J47" s="240">
        <v>22301</v>
      </c>
      <c r="K47" s="240">
        <v>2000</v>
      </c>
      <c r="L47" s="240">
        <v>1</v>
      </c>
      <c r="M47" s="240">
        <v>1</v>
      </c>
      <c r="N47" s="240">
        <v>26</v>
      </c>
      <c r="O47" s="240" t="s">
        <v>325</v>
      </c>
      <c r="P47" s="258">
        <v>2000</v>
      </c>
      <c r="Q47" s="258">
        <v>2000</v>
      </c>
      <c r="R47" s="258">
        <v>399</v>
      </c>
      <c r="S47" s="258">
        <v>399</v>
      </c>
    </row>
    <row r="48" spans="1:19">
      <c r="A48" s="240">
        <v>38</v>
      </c>
      <c r="B48" s="240" t="s">
        <v>220</v>
      </c>
      <c r="C48" s="240">
        <v>3</v>
      </c>
      <c r="D48" s="240">
        <v>8</v>
      </c>
      <c r="E48" s="240">
        <v>1</v>
      </c>
      <c r="F48" s="240">
        <v>0</v>
      </c>
      <c r="G48" s="240">
        <v>3</v>
      </c>
      <c r="H48" s="240" t="s">
        <v>188</v>
      </c>
      <c r="I48" s="240">
        <v>3</v>
      </c>
      <c r="J48" s="240">
        <v>23101</v>
      </c>
      <c r="K48" s="240">
        <v>2000</v>
      </c>
      <c r="L48" s="240">
        <v>1</v>
      </c>
      <c r="M48" s="240">
        <v>1</v>
      </c>
      <c r="N48" s="240">
        <v>26</v>
      </c>
      <c r="O48" s="240" t="s">
        <v>325</v>
      </c>
      <c r="P48" s="258">
        <v>220000</v>
      </c>
      <c r="Q48" s="258">
        <v>220000</v>
      </c>
      <c r="R48" s="258">
        <v>20927</v>
      </c>
      <c r="S48" s="258">
        <v>20927</v>
      </c>
    </row>
    <row r="49" spans="1:19">
      <c r="A49" s="240">
        <v>38</v>
      </c>
      <c r="B49" s="240" t="s">
        <v>220</v>
      </c>
      <c r="C49" s="240">
        <v>3</v>
      </c>
      <c r="D49" s="240">
        <v>8</v>
      </c>
      <c r="E49" s="240">
        <v>1</v>
      </c>
      <c r="F49" s="240">
        <v>0</v>
      </c>
      <c r="G49" s="240">
        <v>3</v>
      </c>
      <c r="H49" s="240" t="s">
        <v>188</v>
      </c>
      <c r="I49" s="240">
        <v>3</v>
      </c>
      <c r="J49" s="240">
        <v>23901</v>
      </c>
      <c r="K49" s="240">
        <v>2000</v>
      </c>
      <c r="L49" s="240">
        <v>1</v>
      </c>
      <c r="M49" s="240">
        <v>1</v>
      </c>
      <c r="N49" s="240">
        <v>26</v>
      </c>
      <c r="O49" s="240" t="s">
        <v>325</v>
      </c>
      <c r="P49" s="258">
        <v>6000</v>
      </c>
      <c r="Q49" s="258">
        <v>6000</v>
      </c>
      <c r="R49" s="258">
        <v>0</v>
      </c>
      <c r="S49" s="258">
        <v>0</v>
      </c>
    </row>
    <row r="50" spans="1:19">
      <c r="A50" s="240">
        <v>38</v>
      </c>
      <c r="B50" s="240" t="s">
        <v>220</v>
      </c>
      <c r="C50" s="240">
        <v>3</v>
      </c>
      <c r="D50" s="240">
        <v>8</v>
      </c>
      <c r="E50" s="240">
        <v>1</v>
      </c>
      <c r="F50" s="240">
        <v>0</v>
      </c>
      <c r="G50" s="240">
        <v>3</v>
      </c>
      <c r="H50" s="240" t="s">
        <v>188</v>
      </c>
      <c r="I50" s="240">
        <v>3</v>
      </c>
      <c r="J50" s="240">
        <v>24101</v>
      </c>
      <c r="K50" s="240">
        <v>2000</v>
      </c>
      <c r="L50" s="240">
        <v>1</v>
      </c>
      <c r="M50" s="240">
        <v>1</v>
      </c>
      <c r="N50" s="240">
        <v>26</v>
      </c>
      <c r="O50" s="240" t="s">
        <v>325</v>
      </c>
      <c r="P50" s="258">
        <v>0</v>
      </c>
      <c r="Q50" s="258">
        <v>0</v>
      </c>
      <c r="R50" s="258"/>
      <c r="S50" s="258"/>
    </row>
    <row r="51" spans="1:19">
      <c r="A51" s="240">
        <v>38</v>
      </c>
      <c r="B51" s="240" t="s">
        <v>220</v>
      </c>
      <c r="C51" s="240">
        <v>3</v>
      </c>
      <c r="D51" s="240">
        <v>8</v>
      </c>
      <c r="E51" s="240">
        <v>1</v>
      </c>
      <c r="F51" s="240">
        <v>0</v>
      </c>
      <c r="G51" s="240">
        <v>3</v>
      </c>
      <c r="H51" s="240" t="s">
        <v>188</v>
      </c>
      <c r="I51" s="240">
        <v>3</v>
      </c>
      <c r="J51" s="240">
        <v>24201</v>
      </c>
      <c r="K51" s="240">
        <v>2000</v>
      </c>
      <c r="L51" s="240">
        <v>1</v>
      </c>
      <c r="M51" s="240">
        <v>1</v>
      </c>
      <c r="N51" s="240">
        <v>26</v>
      </c>
      <c r="O51" s="240" t="s">
        <v>325</v>
      </c>
      <c r="P51" s="258">
        <v>2000</v>
      </c>
      <c r="Q51" s="258">
        <v>2000</v>
      </c>
      <c r="R51" s="258"/>
      <c r="S51" s="258"/>
    </row>
    <row r="52" spans="1:19">
      <c r="A52" s="240">
        <v>38</v>
      </c>
      <c r="B52" s="240" t="s">
        <v>220</v>
      </c>
      <c r="C52" s="240">
        <v>3</v>
      </c>
      <c r="D52" s="240">
        <v>8</v>
      </c>
      <c r="E52" s="240">
        <v>1</v>
      </c>
      <c r="F52" s="240">
        <v>0</v>
      </c>
      <c r="G52" s="240">
        <v>3</v>
      </c>
      <c r="H52" s="240" t="s">
        <v>188</v>
      </c>
      <c r="I52" s="240">
        <v>3</v>
      </c>
      <c r="J52" s="240">
        <v>24301</v>
      </c>
      <c r="K52" s="240">
        <v>2000</v>
      </c>
      <c r="L52" s="240">
        <v>1</v>
      </c>
      <c r="M52" s="240">
        <v>1</v>
      </c>
      <c r="N52" s="240">
        <v>26</v>
      </c>
      <c r="O52" s="240" t="s">
        <v>325</v>
      </c>
      <c r="P52" s="258">
        <v>0</v>
      </c>
      <c r="Q52" s="258">
        <v>0</v>
      </c>
      <c r="R52" s="258">
        <v>0</v>
      </c>
      <c r="S52" s="258">
        <v>0</v>
      </c>
    </row>
    <row r="53" spans="1:19">
      <c r="A53" s="240">
        <v>38</v>
      </c>
      <c r="B53" s="240" t="s">
        <v>220</v>
      </c>
      <c r="C53" s="240">
        <v>3</v>
      </c>
      <c r="D53" s="240">
        <v>8</v>
      </c>
      <c r="E53" s="240">
        <v>1</v>
      </c>
      <c r="F53" s="240">
        <v>0</v>
      </c>
      <c r="G53" s="240">
        <v>3</v>
      </c>
      <c r="H53" s="240" t="s">
        <v>188</v>
      </c>
      <c r="I53" s="240">
        <v>3</v>
      </c>
      <c r="J53" s="240">
        <v>24401</v>
      </c>
      <c r="K53" s="240">
        <v>2000</v>
      </c>
      <c r="L53" s="240">
        <v>1</v>
      </c>
      <c r="M53" s="240">
        <v>1</v>
      </c>
      <c r="N53" s="240">
        <v>26</v>
      </c>
      <c r="O53" s="240" t="s">
        <v>325</v>
      </c>
      <c r="P53" s="258">
        <v>0</v>
      </c>
      <c r="Q53" s="258">
        <v>0</v>
      </c>
      <c r="R53" s="258"/>
      <c r="S53" s="258"/>
    </row>
    <row r="54" spans="1:19">
      <c r="A54" s="240">
        <v>38</v>
      </c>
      <c r="B54" s="240" t="s">
        <v>220</v>
      </c>
      <c r="C54" s="240">
        <v>3</v>
      </c>
      <c r="D54" s="240">
        <v>8</v>
      </c>
      <c r="E54" s="240">
        <v>1</v>
      </c>
      <c r="F54" s="240">
        <v>0</v>
      </c>
      <c r="G54" s="240">
        <v>3</v>
      </c>
      <c r="H54" s="240" t="s">
        <v>188</v>
      </c>
      <c r="I54" s="240">
        <v>3</v>
      </c>
      <c r="J54" s="240">
        <v>24501</v>
      </c>
      <c r="K54" s="240">
        <v>2000</v>
      </c>
      <c r="L54" s="240">
        <v>1</v>
      </c>
      <c r="M54" s="240">
        <v>1</v>
      </c>
      <c r="N54" s="240">
        <v>26</v>
      </c>
      <c r="O54" s="240" t="s">
        <v>325</v>
      </c>
      <c r="P54" s="258">
        <v>200</v>
      </c>
      <c r="Q54" s="258">
        <v>200</v>
      </c>
      <c r="R54" s="258"/>
      <c r="S54" s="258"/>
    </row>
    <row r="55" spans="1:19">
      <c r="A55" s="240">
        <v>38</v>
      </c>
      <c r="B55" s="240" t="s">
        <v>220</v>
      </c>
      <c r="C55" s="240">
        <v>3</v>
      </c>
      <c r="D55" s="240">
        <v>8</v>
      </c>
      <c r="E55" s="240">
        <v>1</v>
      </c>
      <c r="F55" s="240">
        <v>0</v>
      </c>
      <c r="G55" s="240">
        <v>3</v>
      </c>
      <c r="H55" s="240" t="s">
        <v>188</v>
      </c>
      <c r="I55" s="240">
        <v>3</v>
      </c>
      <c r="J55" s="240">
        <v>24601</v>
      </c>
      <c r="K55" s="240">
        <v>2000</v>
      </c>
      <c r="L55" s="240">
        <v>1</v>
      </c>
      <c r="M55" s="240">
        <v>1</v>
      </c>
      <c r="N55" s="240">
        <v>26</v>
      </c>
      <c r="O55" s="240" t="s">
        <v>325</v>
      </c>
      <c r="P55" s="258">
        <v>220000</v>
      </c>
      <c r="Q55" s="258">
        <v>220000</v>
      </c>
      <c r="R55" s="258">
        <v>45235</v>
      </c>
      <c r="S55" s="258">
        <v>26961</v>
      </c>
    </row>
    <row r="56" spans="1:19">
      <c r="A56" s="240">
        <v>38</v>
      </c>
      <c r="B56" s="240" t="s">
        <v>220</v>
      </c>
      <c r="C56" s="240">
        <v>3</v>
      </c>
      <c r="D56" s="240">
        <v>8</v>
      </c>
      <c r="E56" s="240">
        <v>1</v>
      </c>
      <c r="F56" s="240">
        <v>0</v>
      </c>
      <c r="G56" s="240">
        <v>3</v>
      </c>
      <c r="H56" s="240" t="s">
        <v>188</v>
      </c>
      <c r="I56" s="240">
        <v>3</v>
      </c>
      <c r="J56" s="240">
        <v>24701</v>
      </c>
      <c r="K56" s="240">
        <v>2000</v>
      </c>
      <c r="L56" s="240">
        <v>1</v>
      </c>
      <c r="M56" s="240">
        <v>1</v>
      </c>
      <c r="N56" s="240">
        <v>26</v>
      </c>
      <c r="O56" s="240" t="s">
        <v>325</v>
      </c>
      <c r="P56" s="258">
        <v>10000</v>
      </c>
      <c r="Q56" s="258">
        <v>10000</v>
      </c>
      <c r="R56" s="258">
        <v>700</v>
      </c>
      <c r="S56" s="258">
        <v>700</v>
      </c>
    </row>
    <row r="57" spans="1:19">
      <c r="A57" s="240">
        <v>38</v>
      </c>
      <c r="B57" s="240" t="s">
        <v>220</v>
      </c>
      <c r="C57" s="240">
        <v>3</v>
      </c>
      <c r="D57" s="240">
        <v>8</v>
      </c>
      <c r="E57" s="240">
        <v>1</v>
      </c>
      <c r="F57" s="240">
        <v>0</v>
      </c>
      <c r="G57" s="240">
        <v>3</v>
      </c>
      <c r="H57" s="240" t="s">
        <v>188</v>
      </c>
      <c r="I57" s="240">
        <v>3</v>
      </c>
      <c r="J57" s="240">
        <v>24801</v>
      </c>
      <c r="K57" s="240">
        <v>2000</v>
      </c>
      <c r="L57" s="240">
        <v>1</v>
      </c>
      <c r="M57" s="240">
        <v>1</v>
      </c>
      <c r="N57" s="240">
        <v>26</v>
      </c>
      <c r="O57" s="240" t="s">
        <v>325</v>
      </c>
      <c r="P57" s="258">
        <v>42027</v>
      </c>
      <c r="Q57" s="258">
        <v>42027</v>
      </c>
      <c r="R57" s="258">
        <v>52200</v>
      </c>
      <c r="S57" s="258">
        <v>52200</v>
      </c>
    </row>
    <row r="58" spans="1:19">
      <c r="A58" s="240">
        <v>38</v>
      </c>
      <c r="B58" s="240" t="s">
        <v>220</v>
      </c>
      <c r="C58" s="240">
        <v>3</v>
      </c>
      <c r="D58" s="240">
        <v>8</v>
      </c>
      <c r="E58" s="240">
        <v>1</v>
      </c>
      <c r="F58" s="240">
        <v>0</v>
      </c>
      <c r="G58" s="240">
        <v>3</v>
      </c>
      <c r="H58" s="240" t="s">
        <v>188</v>
      </c>
      <c r="I58" s="240">
        <v>3</v>
      </c>
      <c r="J58" s="240">
        <v>24901</v>
      </c>
      <c r="K58" s="240">
        <v>2000</v>
      </c>
      <c r="L58" s="240">
        <v>1</v>
      </c>
      <c r="M58" s="240">
        <v>1</v>
      </c>
      <c r="N58" s="240">
        <v>26</v>
      </c>
      <c r="O58" s="240" t="s">
        <v>325</v>
      </c>
      <c r="P58" s="258">
        <v>45000</v>
      </c>
      <c r="Q58" s="258">
        <v>45000</v>
      </c>
      <c r="R58" s="258">
        <v>37899</v>
      </c>
      <c r="S58" s="258">
        <v>37899</v>
      </c>
    </row>
    <row r="59" spans="1:19">
      <c r="A59" s="240">
        <v>38</v>
      </c>
      <c r="B59" s="240" t="s">
        <v>220</v>
      </c>
      <c r="C59" s="240">
        <v>3</v>
      </c>
      <c r="D59" s="240">
        <v>8</v>
      </c>
      <c r="E59" s="240">
        <v>1</v>
      </c>
      <c r="F59" s="240">
        <v>0</v>
      </c>
      <c r="G59" s="240">
        <v>3</v>
      </c>
      <c r="H59" s="240" t="s">
        <v>188</v>
      </c>
      <c r="I59" s="240">
        <v>3</v>
      </c>
      <c r="J59" s="240">
        <v>25101</v>
      </c>
      <c r="K59" s="240">
        <v>2000</v>
      </c>
      <c r="L59" s="240">
        <v>1</v>
      </c>
      <c r="M59" s="240">
        <v>1</v>
      </c>
      <c r="N59" s="240">
        <v>26</v>
      </c>
      <c r="O59" s="240" t="s">
        <v>325</v>
      </c>
      <c r="P59" s="258">
        <v>174145</v>
      </c>
      <c r="Q59" s="258">
        <v>174145</v>
      </c>
      <c r="R59" s="258">
        <v>22108</v>
      </c>
      <c r="S59" s="258">
        <v>22108</v>
      </c>
    </row>
    <row r="60" spans="1:19">
      <c r="A60" s="240">
        <v>38</v>
      </c>
      <c r="B60" s="240" t="s">
        <v>220</v>
      </c>
      <c r="C60" s="240">
        <v>3</v>
      </c>
      <c r="D60" s="240">
        <v>8</v>
      </c>
      <c r="E60" s="240">
        <v>1</v>
      </c>
      <c r="F60" s="240">
        <v>0</v>
      </c>
      <c r="G60" s="240">
        <v>3</v>
      </c>
      <c r="H60" s="240" t="s">
        <v>188</v>
      </c>
      <c r="I60" s="240">
        <v>3</v>
      </c>
      <c r="J60" s="240">
        <v>25201</v>
      </c>
      <c r="K60" s="240">
        <v>2000</v>
      </c>
      <c r="L60" s="240">
        <v>1</v>
      </c>
      <c r="M60" s="240">
        <v>1</v>
      </c>
      <c r="N60" s="240">
        <v>26</v>
      </c>
      <c r="O60" s="240" t="s">
        <v>325</v>
      </c>
      <c r="P60" s="258">
        <v>0</v>
      </c>
      <c r="Q60" s="258">
        <v>0</v>
      </c>
      <c r="R60" s="258"/>
      <c r="S60" s="258"/>
    </row>
    <row r="61" spans="1:19">
      <c r="A61" s="240">
        <v>38</v>
      </c>
      <c r="B61" s="240" t="s">
        <v>220</v>
      </c>
      <c r="C61" s="240">
        <v>3</v>
      </c>
      <c r="D61" s="240">
        <v>8</v>
      </c>
      <c r="E61" s="240">
        <v>1</v>
      </c>
      <c r="F61" s="240">
        <v>0</v>
      </c>
      <c r="G61" s="240">
        <v>3</v>
      </c>
      <c r="H61" s="240" t="s">
        <v>188</v>
      </c>
      <c r="I61" s="240">
        <v>3</v>
      </c>
      <c r="J61" s="240">
        <v>25301</v>
      </c>
      <c r="K61" s="240">
        <v>2000</v>
      </c>
      <c r="L61" s="240">
        <v>1</v>
      </c>
      <c r="M61" s="240">
        <v>1</v>
      </c>
      <c r="N61" s="240">
        <v>26</v>
      </c>
      <c r="O61" s="240" t="s">
        <v>325</v>
      </c>
      <c r="P61" s="258">
        <v>5832</v>
      </c>
      <c r="Q61" s="258">
        <v>5832</v>
      </c>
      <c r="R61" s="258">
        <v>1999</v>
      </c>
      <c r="S61" s="258">
        <v>1999</v>
      </c>
    </row>
    <row r="62" spans="1:19">
      <c r="A62" s="240">
        <v>38</v>
      </c>
      <c r="B62" s="240" t="s">
        <v>220</v>
      </c>
      <c r="C62" s="240">
        <v>3</v>
      </c>
      <c r="D62" s="240">
        <v>8</v>
      </c>
      <c r="E62" s="240">
        <v>1</v>
      </c>
      <c r="F62" s="240">
        <v>0</v>
      </c>
      <c r="G62" s="240">
        <v>3</v>
      </c>
      <c r="H62" s="240" t="s">
        <v>188</v>
      </c>
      <c r="I62" s="240">
        <v>3</v>
      </c>
      <c r="J62" s="240">
        <v>25401</v>
      </c>
      <c r="K62" s="240">
        <v>2000</v>
      </c>
      <c r="L62" s="240">
        <v>1</v>
      </c>
      <c r="M62" s="240">
        <v>1</v>
      </c>
      <c r="N62" s="240">
        <v>26</v>
      </c>
      <c r="O62" s="240" t="s">
        <v>325</v>
      </c>
      <c r="P62" s="258">
        <v>0</v>
      </c>
      <c r="Q62" s="258">
        <v>0</v>
      </c>
      <c r="R62" s="258"/>
      <c r="S62" s="258"/>
    </row>
    <row r="63" spans="1:19">
      <c r="A63" s="240">
        <v>38</v>
      </c>
      <c r="B63" s="240" t="s">
        <v>220</v>
      </c>
      <c r="C63" s="240">
        <v>3</v>
      </c>
      <c r="D63" s="240">
        <v>8</v>
      </c>
      <c r="E63" s="240">
        <v>1</v>
      </c>
      <c r="F63" s="240">
        <v>0</v>
      </c>
      <c r="G63" s="240">
        <v>3</v>
      </c>
      <c r="H63" s="240" t="s">
        <v>188</v>
      </c>
      <c r="I63" s="240">
        <v>3</v>
      </c>
      <c r="J63" s="240">
        <v>25501</v>
      </c>
      <c r="K63" s="240">
        <v>2000</v>
      </c>
      <c r="L63" s="240">
        <v>1</v>
      </c>
      <c r="M63" s="240">
        <v>1</v>
      </c>
      <c r="N63" s="240">
        <v>26</v>
      </c>
      <c r="O63" s="240" t="s">
        <v>325</v>
      </c>
      <c r="P63" s="258">
        <v>550000</v>
      </c>
      <c r="Q63" s="258">
        <v>550000</v>
      </c>
      <c r="R63" s="258">
        <v>153257</v>
      </c>
      <c r="S63" s="258">
        <v>66586</v>
      </c>
    </row>
    <row r="64" spans="1:19">
      <c r="A64" s="240">
        <v>38</v>
      </c>
      <c r="B64" s="240" t="s">
        <v>220</v>
      </c>
      <c r="C64" s="240">
        <v>3</v>
      </c>
      <c r="D64" s="240">
        <v>8</v>
      </c>
      <c r="E64" s="240">
        <v>1</v>
      </c>
      <c r="F64" s="240">
        <v>0</v>
      </c>
      <c r="G64" s="240">
        <v>3</v>
      </c>
      <c r="H64" s="240" t="s">
        <v>188</v>
      </c>
      <c r="I64" s="240">
        <v>3</v>
      </c>
      <c r="J64" s="240">
        <v>25901</v>
      </c>
      <c r="K64" s="240">
        <v>2000</v>
      </c>
      <c r="L64" s="240">
        <v>1</v>
      </c>
      <c r="M64" s="240">
        <v>1</v>
      </c>
      <c r="N64" s="240">
        <v>26</v>
      </c>
      <c r="O64" s="240" t="s">
        <v>325</v>
      </c>
      <c r="P64" s="258">
        <v>250000</v>
      </c>
      <c r="Q64" s="258">
        <v>250000</v>
      </c>
      <c r="R64" s="258">
        <v>77249</v>
      </c>
      <c r="S64" s="258">
        <v>67139</v>
      </c>
    </row>
    <row r="65" spans="1:19">
      <c r="A65" s="240">
        <v>38</v>
      </c>
      <c r="B65" s="240" t="s">
        <v>220</v>
      </c>
      <c r="C65" s="240">
        <v>3</v>
      </c>
      <c r="D65" s="240">
        <v>8</v>
      </c>
      <c r="E65" s="240">
        <v>1</v>
      </c>
      <c r="F65" s="240">
        <v>0</v>
      </c>
      <c r="G65" s="240">
        <v>3</v>
      </c>
      <c r="H65" s="240" t="s">
        <v>188</v>
      </c>
      <c r="I65" s="240">
        <v>3</v>
      </c>
      <c r="J65" s="240">
        <v>26102</v>
      </c>
      <c r="K65" s="240">
        <v>2000</v>
      </c>
      <c r="L65" s="240">
        <v>1</v>
      </c>
      <c r="M65" s="240">
        <v>1</v>
      </c>
      <c r="N65" s="240">
        <v>26</v>
      </c>
      <c r="O65" s="240" t="s">
        <v>325</v>
      </c>
      <c r="P65" s="258">
        <v>70000</v>
      </c>
      <c r="Q65" s="258">
        <v>70000</v>
      </c>
      <c r="R65" s="258">
        <v>26851</v>
      </c>
      <c r="S65" s="258">
        <v>26851</v>
      </c>
    </row>
    <row r="66" spans="1:19">
      <c r="A66" s="240">
        <v>38</v>
      </c>
      <c r="B66" s="240" t="s">
        <v>220</v>
      </c>
      <c r="C66" s="240">
        <v>3</v>
      </c>
      <c r="D66" s="240">
        <v>8</v>
      </c>
      <c r="E66" s="240">
        <v>1</v>
      </c>
      <c r="F66" s="240">
        <v>0</v>
      </c>
      <c r="G66" s="240">
        <v>3</v>
      </c>
      <c r="H66" s="240" t="s">
        <v>188</v>
      </c>
      <c r="I66" s="240">
        <v>3</v>
      </c>
      <c r="J66" s="240">
        <v>26103</v>
      </c>
      <c r="K66" s="240">
        <v>2000</v>
      </c>
      <c r="L66" s="240">
        <v>1</v>
      </c>
      <c r="M66" s="240">
        <v>1</v>
      </c>
      <c r="N66" s="240">
        <v>26</v>
      </c>
      <c r="O66" s="240" t="s">
        <v>325</v>
      </c>
      <c r="P66" s="258">
        <v>16000</v>
      </c>
      <c r="Q66" s="258">
        <v>16000</v>
      </c>
      <c r="R66" s="258"/>
      <c r="S66" s="258"/>
    </row>
    <row r="67" spans="1:19">
      <c r="A67" s="240">
        <v>38</v>
      </c>
      <c r="B67" s="240" t="s">
        <v>220</v>
      </c>
      <c r="C67" s="240">
        <v>3</v>
      </c>
      <c r="D67" s="240">
        <v>8</v>
      </c>
      <c r="E67" s="240">
        <v>1</v>
      </c>
      <c r="F67" s="240">
        <v>0</v>
      </c>
      <c r="G67" s="240">
        <v>3</v>
      </c>
      <c r="H67" s="240" t="s">
        <v>188</v>
      </c>
      <c r="I67" s="240">
        <v>3</v>
      </c>
      <c r="J67" s="240">
        <v>26104</v>
      </c>
      <c r="K67" s="240">
        <v>2000</v>
      </c>
      <c r="L67" s="240">
        <v>1</v>
      </c>
      <c r="M67" s="240">
        <v>1</v>
      </c>
      <c r="N67" s="240">
        <v>26</v>
      </c>
      <c r="O67" s="240" t="s">
        <v>325</v>
      </c>
      <c r="P67" s="258">
        <v>0</v>
      </c>
      <c r="Q67" s="258">
        <v>0</v>
      </c>
      <c r="R67" s="258"/>
      <c r="S67" s="258"/>
    </row>
    <row r="68" spans="1:19">
      <c r="A68" s="240">
        <v>38</v>
      </c>
      <c r="B68" s="240" t="s">
        <v>220</v>
      </c>
      <c r="C68" s="240">
        <v>3</v>
      </c>
      <c r="D68" s="240">
        <v>8</v>
      </c>
      <c r="E68" s="240">
        <v>1</v>
      </c>
      <c r="F68" s="240">
        <v>0</v>
      </c>
      <c r="G68" s="240">
        <v>3</v>
      </c>
      <c r="H68" s="240" t="s">
        <v>188</v>
      </c>
      <c r="I68" s="240">
        <v>3</v>
      </c>
      <c r="J68" s="240">
        <v>26105</v>
      </c>
      <c r="K68" s="240">
        <v>2000</v>
      </c>
      <c r="L68" s="240">
        <v>1</v>
      </c>
      <c r="M68" s="240">
        <v>1</v>
      </c>
      <c r="N68" s="240">
        <v>26</v>
      </c>
      <c r="O68" s="240" t="s">
        <v>325</v>
      </c>
      <c r="P68" s="258">
        <v>80000</v>
      </c>
      <c r="Q68" s="258">
        <v>80000</v>
      </c>
      <c r="R68" s="258">
        <v>69059</v>
      </c>
      <c r="S68" s="258">
        <v>69059</v>
      </c>
    </row>
    <row r="69" spans="1:19">
      <c r="A69" s="240">
        <v>38</v>
      </c>
      <c r="B69" s="240" t="s">
        <v>220</v>
      </c>
      <c r="C69" s="240">
        <v>3</v>
      </c>
      <c r="D69" s="240">
        <v>8</v>
      </c>
      <c r="E69" s="240">
        <v>1</v>
      </c>
      <c r="F69" s="240">
        <v>0</v>
      </c>
      <c r="G69" s="240">
        <v>3</v>
      </c>
      <c r="H69" s="240" t="s">
        <v>188</v>
      </c>
      <c r="I69" s="240">
        <v>3</v>
      </c>
      <c r="J69" s="240">
        <v>27101</v>
      </c>
      <c r="K69" s="240">
        <v>2000</v>
      </c>
      <c r="L69" s="240">
        <v>1</v>
      </c>
      <c r="M69" s="240">
        <v>1</v>
      </c>
      <c r="N69" s="240">
        <v>26</v>
      </c>
      <c r="O69" s="240" t="s">
        <v>325</v>
      </c>
      <c r="P69" s="258">
        <v>0</v>
      </c>
      <c r="Q69" s="258">
        <v>0</v>
      </c>
      <c r="R69" s="258"/>
      <c r="S69" s="258"/>
    </row>
    <row r="70" spans="1:19">
      <c r="A70" s="240">
        <v>38</v>
      </c>
      <c r="B70" s="240" t="s">
        <v>220</v>
      </c>
      <c r="C70" s="240">
        <v>3</v>
      </c>
      <c r="D70" s="240">
        <v>8</v>
      </c>
      <c r="E70" s="240">
        <v>1</v>
      </c>
      <c r="F70" s="240">
        <v>0</v>
      </c>
      <c r="G70" s="240">
        <v>3</v>
      </c>
      <c r="H70" s="240" t="s">
        <v>188</v>
      </c>
      <c r="I70" s="240">
        <v>3</v>
      </c>
      <c r="J70" s="240">
        <v>27201</v>
      </c>
      <c r="K70" s="240">
        <v>2000</v>
      </c>
      <c r="L70" s="240">
        <v>1</v>
      </c>
      <c r="M70" s="240">
        <v>1</v>
      </c>
      <c r="N70" s="240">
        <v>26</v>
      </c>
      <c r="O70" s="240" t="s">
        <v>325</v>
      </c>
      <c r="P70" s="258">
        <v>8000</v>
      </c>
      <c r="Q70" s="258">
        <v>8000</v>
      </c>
      <c r="R70" s="258">
        <v>870</v>
      </c>
      <c r="S70" s="258">
        <v>870</v>
      </c>
    </row>
    <row r="71" spans="1:19">
      <c r="A71" s="240">
        <v>38</v>
      </c>
      <c r="B71" s="240" t="s">
        <v>220</v>
      </c>
      <c r="C71" s="240">
        <v>3</v>
      </c>
      <c r="D71" s="240">
        <v>8</v>
      </c>
      <c r="E71" s="240">
        <v>1</v>
      </c>
      <c r="F71" s="240">
        <v>0</v>
      </c>
      <c r="G71" s="240">
        <v>3</v>
      </c>
      <c r="H71" s="240" t="s">
        <v>188</v>
      </c>
      <c r="I71" s="240">
        <v>3</v>
      </c>
      <c r="J71" s="240">
        <v>27301</v>
      </c>
      <c r="K71" s="240">
        <v>2000</v>
      </c>
      <c r="L71" s="240">
        <v>1</v>
      </c>
      <c r="M71" s="240">
        <v>1</v>
      </c>
      <c r="N71" s="240">
        <v>26</v>
      </c>
      <c r="O71" s="240" t="s">
        <v>325</v>
      </c>
      <c r="P71" s="258">
        <v>0</v>
      </c>
      <c r="Q71" s="258">
        <v>0</v>
      </c>
      <c r="R71" s="258"/>
      <c r="S71" s="258"/>
    </row>
    <row r="72" spans="1:19">
      <c r="A72" s="240">
        <v>38</v>
      </c>
      <c r="B72" s="240" t="s">
        <v>220</v>
      </c>
      <c r="C72" s="240">
        <v>3</v>
      </c>
      <c r="D72" s="240">
        <v>8</v>
      </c>
      <c r="E72" s="240">
        <v>1</v>
      </c>
      <c r="F72" s="240">
        <v>0</v>
      </c>
      <c r="G72" s="240">
        <v>3</v>
      </c>
      <c r="H72" s="240" t="s">
        <v>188</v>
      </c>
      <c r="I72" s="240">
        <v>3</v>
      </c>
      <c r="J72" s="240">
        <v>29101</v>
      </c>
      <c r="K72" s="240">
        <v>2000</v>
      </c>
      <c r="L72" s="240">
        <v>1</v>
      </c>
      <c r="M72" s="240">
        <v>1</v>
      </c>
      <c r="N72" s="240">
        <v>26</v>
      </c>
      <c r="O72" s="240" t="s">
        <v>325</v>
      </c>
      <c r="P72" s="258">
        <v>13300</v>
      </c>
      <c r="Q72" s="258">
        <v>13300</v>
      </c>
      <c r="R72" s="258">
        <v>99</v>
      </c>
      <c r="S72" s="258">
        <v>99</v>
      </c>
    </row>
    <row r="73" spans="1:19">
      <c r="A73" s="240">
        <v>38</v>
      </c>
      <c r="B73" s="240" t="s">
        <v>220</v>
      </c>
      <c r="C73" s="240">
        <v>3</v>
      </c>
      <c r="D73" s="240">
        <v>8</v>
      </c>
      <c r="E73" s="240">
        <v>1</v>
      </c>
      <c r="F73" s="240">
        <v>0</v>
      </c>
      <c r="G73" s="240">
        <v>3</v>
      </c>
      <c r="H73" s="240" t="s">
        <v>188</v>
      </c>
      <c r="I73" s="240">
        <v>3</v>
      </c>
      <c r="J73" s="240">
        <v>29201</v>
      </c>
      <c r="K73" s="240">
        <v>2000</v>
      </c>
      <c r="L73" s="240">
        <v>1</v>
      </c>
      <c r="M73" s="240">
        <v>1</v>
      </c>
      <c r="N73" s="240">
        <v>26</v>
      </c>
      <c r="O73" s="240" t="s">
        <v>325</v>
      </c>
      <c r="P73" s="258">
        <v>19000</v>
      </c>
      <c r="Q73" s="258">
        <v>19000</v>
      </c>
      <c r="R73" s="258">
        <v>9502</v>
      </c>
      <c r="S73" s="258">
        <v>9502</v>
      </c>
    </row>
    <row r="74" spans="1:19">
      <c r="A74" s="240">
        <v>38</v>
      </c>
      <c r="B74" s="240" t="s">
        <v>220</v>
      </c>
      <c r="C74" s="240">
        <v>3</v>
      </c>
      <c r="D74" s="240">
        <v>8</v>
      </c>
      <c r="E74" s="240">
        <v>1</v>
      </c>
      <c r="F74" s="240">
        <v>0</v>
      </c>
      <c r="G74" s="240">
        <v>3</v>
      </c>
      <c r="H74" s="240" t="s">
        <v>188</v>
      </c>
      <c r="I74" s="240">
        <v>3</v>
      </c>
      <c r="J74" s="240">
        <v>29301</v>
      </c>
      <c r="K74" s="240">
        <v>2000</v>
      </c>
      <c r="L74" s="240">
        <v>1</v>
      </c>
      <c r="M74" s="240">
        <v>1</v>
      </c>
      <c r="N74" s="240">
        <v>26</v>
      </c>
      <c r="O74" s="240" t="s">
        <v>325</v>
      </c>
      <c r="P74" s="258">
        <v>5629</v>
      </c>
      <c r="Q74" s="258">
        <v>5629</v>
      </c>
      <c r="R74" s="258">
        <v>3341</v>
      </c>
      <c r="S74" s="258">
        <v>3341</v>
      </c>
    </row>
    <row r="75" spans="1:19">
      <c r="A75" s="240">
        <v>38</v>
      </c>
      <c r="B75" s="240" t="s">
        <v>220</v>
      </c>
      <c r="C75" s="240">
        <v>3</v>
      </c>
      <c r="D75" s="240">
        <v>8</v>
      </c>
      <c r="E75" s="240">
        <v>1</v>
      </c>
      <c r="F75" s="240">
        <v>0</v>
      </c>
      <c r="G75" s="240">
        <v>3</v>
      </c>
      <c r="H75" s="240" t="s">
        <v>188</v>
      </c>
      <c r="I75" s="240">
        <v>3</v>
      </c>
      <c r="J75" s="240">
        <v>29401</v>
      </c>
      <c r="K75" s="240">
        <v>2000</v>
      </c>
      <c r="L75" s="240">
        <v>1</v>
      </c>
      <c r="M75" s="240">
        <v>1</v>
      </c>
      <c r="N75" s="240">
        <v>26</v>
      </c>
      <c r="O75" s="240" t="s">
        <v>325</v>
      </c>
      <c r="P75" s="258">
        <v>21000</v>
      </c>
      <c r="Q75" s="258">
        <v>21000</v>
      </c>
      <c r="R75" s="258">
        <v>13408</v>
      </c>
      <c r="S75" s="258">
        <v>10944</v>
      </c>
    </row>
    <row r="76" spans="1:19">
      <c r="A76" s="240">
        <v>38</v>
      </c>
      <c r="B76" s="240" t="s">
        <v>220</v>
      </c>
      <c r="C76" s="240">
        <v>3</v>
      </c>
      <c r="D76" s="240">
        <v>8</v>
      </c>
      <c r="E76" s="240">
        <v>1</v>
      </c>
      <c r="F76" s="240">
        <v>0</v>
      </c>
      <c r="G76" s="240">
        <v>3</v>
      </c>
      <c r="H76" s="240" t="s">
        <v>188</v>
      </c>
      <c r="I76" s="240">
        <v>3</v>
      </c>
      <c r="J76" s="240">
        <v>29501</v>
      </c>
      <c r="K76" s="240">
        <v>2000</v>
      </c>
      <c r="L76" s="240">
        <v>1</v>
      </c>
      <c r="M76" s="240">
        <v>1</v>
      </c>
      <c r="N76" s="240">
        <v>26</v>
      </c>
      <c r="O76" s="240" t="s">
        <v>325</v>
      </c>
      <c r="P76" s="258">
        <v>105000</v>
      </c>
      <c r="Q76" s="258">
        <v>105000</v>
      </c>
      <c r="R76" s="258">
        <v>2695</v>
      </c>
      <c r="S76" s="258">
        <v>2695</v>
      </c>
    </row>
    <row r="77" spans="1:19">
      <c r="A77" s="240">
        <v>38</v>
      </c>
      <c r="B77" s="240" t="s">
        <v>220</v>
      </c>
      <c r="C77" s="240">
        <v>3</v>
      </c>
      <c r="D77" s="240">
        <v>8</v>
      </c>
      <c r="E77" s="240">
        <v>1</v>
      </c>
      <c r="F77" s="240">
        <v>0</v>
      </c>
      <c r="G77" s="240">
        <v>3</v>
      </c>
      <c r="H77" s="240" t="s">
        <v>188</v>
      </c>
      <c r="I77" s="240">
        <v>3</v>
      </c>
      <c r="J77" s="240">
        <v>29601</v>
      </c>
      <c r="K77" s="240">
        <v>2000</v>
      </c>
      <c r="L77" s="240">
        <v>1</v>
      </c>
      <c r="M77" s="240">
        <v>1</v>
      </c>
      <c r="N77" s="240">
        <v>26</v>
      </c>
      <c r="O77" s="240" t="s">
        <v>325</v>
      </c>
      <c r="P77" s="258">
        <v>3000</v>
      </c>
      <c r="Q77" s="258">
        <v>3000</v>
      </c>
      <c r="R77" s="258"/>
      <c r="S77" s="258"/>
    </row>
    <row r="78" spans="1:19">
      <c r="A78" s="240">
        <v>38</v>
      </c>
      <c r="B78" s="240" t="s">
        <v>220</v>
      </c>
      <c r="C78" s="240">
        <v>3</v>
      </c>
      <c r="D78" s="240">
        <v>8</v>
      </c>
      <c r="E78" s="240">
        <v>1</v>
      </c>
      <c r="F78" s="240">
        <v>0</v>
      </c>
      <c r="G78" s="240">
        <v>3</v>
      </c>
      <c r="H78" s="240" t="s">
        <v>188</v>
      </c>
      <c r="I78" s="240">
        <v>3</v>
      </c>
      <c r="J78" s="240">
        <v>29801</v>
      </c>
      <c r="K78" s="240">
        <v>2000</v>
      </c>
      <c r="L78" s="240">
        <v>1</v>
      </c>
      <c r="M78" s="240">
        <v>1</v>
      </c>
      <c r="N78" s="240">
        <v>26</v>
      </c>
      <c r="O78" s="240" t="s">
        <v>325</v>
      </c>
      <c r="P78" s="258">
        <v>1800</v>
      </c>
      <c r="Q78" s="258">
        <v>1800</v>
      </c>
      <c r="R78" s="258"/>
      <c r="S78" s="258"/>
    </row>
    <row r="79" spans="1:19">
      <c r="A79" s="240">
        <v>38</v>
      </c>
      <c r="B79" s="240" t="s">
        <v>220</v>
      </c>
      <c r="C79" s="240">
        <v>3</v>
      </c>
      <c r="D79" s="240">
        <v>8</v>
      </c>
      <c r="E79" s="240">
        <v>1</v>
      </c>
      <c r="F79" s="240">
        <v>0</v>
      </c>
      <c r="G79" s="240">
        <v>3</v>
      </c>
      <c r="H79" s="240" t="s">
        <v>188</v>
      </c>
      <c r="I79" s="240">
        <v>3</v>
      </c>
      <c r="J79" s="240">
        <v>29901</v>
      </c>
      <c r="K79" s="240">
        <v>2000</v>
      </c>
      <c r="L79" s="240">
        <v>1</v>
      </c>
      <c r="M79" s="240">
        <v>1</v>
      </c>
      <c r="N79" s="240">
        <v>26</v>
      </c>
      <c r="O79" s="240" t="s">
        <v>325</v>
      </c>
      <c r="P79" s="258">
        <v>0</v>
      </c>
      <c r="Q79" s="258">
        <v>0</v>
      </c>
      <c r="R79" s="258"/>
      <c r="S79" s="258"/>
    </row>
    <row r="80" spans="1:19">
      <c r="A80" s="240">
        <v>38</v>
      </c>
      <c r="B80" s="240" t="s">
        <v>220</v>
      </c>
      <c r="C80" s="240">
        <v>3</v>
      </c>
      <c r="D80" s="240">
        <v>8</v>
      </c>
      <c r="E80" s="240">
        <v>1</v>
      </c>
      <c r="F80" s="240">
        <v>0</v>
      </c>
      <c r="G80" s="240">
        <v>3</v>
      </c>
      <c r="H80" s="240" t="s">
        <v>188</v>
      </c>
      <c r="I80" s="240">
        <v>3</v>
      </c>
      <c r="J80" s="240">
        <v>31101</v>
      </c>
      <c r="K80" s="240">
        <v>3000</v>
      </c>
      <c r="L80" s="240">
        <v>1</v>
      </c>
      <c r="M80" s="240">
        <v>1</v>
      </c>
      <c r="N80" s="240">
        <v>26</v>
      </c>
      <c r="O80" s="240" t="s">
        <v>325</v>
      </c>
      <c r="P80" s="258">
        <v>1950000</v>
      </c>
      <c r="Q80" s="258">
        <v>1950000</v>
      </c>
      <c r="R80" s="258">
        <v>1351751</v>
      </c>
      <c r="S80" s="258">
        <v>1351751</v>
      </c>
    </row>
    <row r="81" spans="1:19">
      <c r="A81" s="240">
        <v>38</v>
      </c>
      <c r="B81" s="240" t="s">
        <v>220</v>
      </c>
      <c r="C81" s="240">
        <v>3</v>
      </c>
      <c r="D81" s="240">
        <v>8</v>
      </c>
      <c r="E81" s="240">
        <v>1</v>
      </c>
      <c r="F81" s="240">
        <v>0</v>
      </c>
      <c r="G81" s="240">
        <v>3</v>
      </c>
      <c r="H81" s="240" t="s">
        <v>188</v>
      </c>
      <c r="I81" s="240">
        <v>3</v>
      </c>
      <c r="J81" s="240">
        <v>31301</v>
      </c>
      <c r="K81" s="240">
        <v>3000</v>
      </c>
      <c r="L81" s="240">
        <v>1</v>
      </c>
      <c r="M81" s="240">
        <v>1</v>
      </c>
      <c r="N81" s="240">
        <v>26</v>
      </c>
      <c r="O81" s="240" t="s">
        <v>325</v>
      </c>
      <c r="P81" s="258">
        <v>332000</v>
      </c>
      <c r="Q81" s="258">
        <v>332000</v>
      </c>
      <c r="R81" s="258">
        <v>231907</v>
      </c>
      <c r="S81" s="258">
        <v>231907</v>
      </c>
    </row>
    <row r="82" spans="1:19">
      <c r="A82" s="240">
        <v>38</v>
      </c>
      <c r="B82" s="240" t="s">
        <v>220</v>
      </c>
      <c r="C82" s="240">
        <v>3</v>
      </c>
      <c r="D82" s="240">
        <v>8</v>
      </c>
      <c r="E82" s="240">
        <v>1</v>
      </c>
      <c r="F82" s="240">
        <v>0</v>
      </c>
      <c r="G82" s="240">
        <v>3</v>
      </c>
      <c r="H82" s="240" t="s">
        <v>188</v>
      </c>
      <c r="I82" s="240">
        <v>3</v>
      </c>
      <c r="J82" s="240">
        <v>31401</v>
      </c>
      <c r="K82" s="240">
        <v>3000</v>
      </c>
      <c r="L82" s="240">
        <v>1</v>
      </c>
      <c r="M82" s="240">
        <v>1</v>
      </c>
      <c r="N82" s="240">
        <v>26</v>
      </c>
      <c r="O82" s="240" t="s">
        <v>325</v>
      </c>
      <c r="P82" s="258">
        <v>52191</v>
      </c>
      <c r="Q82" s="258">
        <v>52191</v>
      </c>
      <c r="R82" s="258">
        <v>1098</v>
      </c>
      <c r="S82" s="258">
        <v>1098</v>
      </c>
    </row>
    <row r="83" spans="1:19">
      <c r="A83" s="240">
        <v>38</v>
      </c>
      <c r="B83" s="240" t="s">
        <v>220</v>
      </c>
      <c r="C83" s="240">
        <v>3</v>
      </c>
      <c r="D83" s="240">
        <v>8</v>
      </c>
      <c r="E83" s="240">
        <v>1</v>
      </c>
      <c r="F83" s="240">
        <v>0</v>
      </c>
      <c r="G83" s="240">
        <v>3</v>
      </c>
      <c r="H83" s="240" t="s">
        <v>188</v>
      </c>
      <c r="I83" s="240">
        <v>3</v>
      </c>
      <c r="J83" s="240">
        <v>31501</v>
      </c>
      <c r="K83" s="240">
        <v>3000</v>
      </c>
      <c r="L83" s="240">
        <v>1</v>
      </c>
      <c r="M83" s="240">
        <v>1</v>
      </c>
      <c r="N83" s="240">
        <v>26</v>
      </c>
      <c r="O83" s="240" t="s">
        <v>325</v>
      </c>
      <c r="P83" s="258">
        <v>0</v>
      </c>
      <c r="Q83" s="258">
        <v>0</v>
      </c>
      <c r="R83" s="258"/>
      <c r="S83" s="258"/>
    </row>
    <row r="84" spans="1:19">
      <c r="A84" s="240">
        <v>38</v>
      </c>
      <c r="B84" s="240" t="s">
        <v>220</v>
      </c>
      <c r="C84" s="240">
        <v>3</v>
      </c>
      <c r="D84" s="240">
        <v>8</v>
      </c>
      <c r="E84" s="240">
        <v>1</v>
      </c>
      <c r="F84" s="240">
        <v>0</v>
      </c>
      <c r="G84" s="240">
        <v>3</v>
      </c>
      <c r="H84" s="240" t="s">
        <v>188</v>
      </c>
      <c r="I84" s="240">
        <v>3</v>
      </c>
      <c r="J84" s="240">
        <v>31601</v>
      </c>
      <c r="K84" s="240">
        <v>3000</v>
      </c>
      <c r="L84" s="240">
        <v>1</v>
      </c>
      <c r="M84" s="240">
        <v>1</v>
      </c>
      <c r="N84" s="240">
        <v>26</v>
      </c>
      <c r="O84" s="240" t="s">
        <v>325</v>
      </c>
      <c r="P84" s="258">
        <v>0</v>
      </c>
      <c r="Q84" s="258">
        <v>0</v>
      </c>
      <c r="R84" s="258"/>
      <c r="S84" s="258"/>
    </row>
    <row r="85" spans="1:19">
      <c r="A85" s="240">
        <v>38</v>
      </c>
      <c r="B85" s="240" t="s">
        <v>220</v>
      </c>
      <c r="C85" s="240">
        <v>3</v>
      </c>
      <c r="D85" s="240">
        <v>8</v>
      </c>
      <c r="E85" s="240">
        <v>1</v>
      </c>
      <c r="F85" s="240">
        <v>0</v>
      </c>
      <c r="G85" s="240">
        <v>3</v>
      </c>
      <c r="H85" s="240" t="s">
        <v>188</v>
      </c>
      <c r="I85" s="240">
        <v>3</v>
      </c>
      <c r="J85" s="240">
        <v>31602</v>
      </c>
      <c r="K85" s="240">
        <v>3000</v>
      </c>
      <c r="L85" s="240">
        <v>1</v>
      </c>
      <c r="M85" s="240">
        <v>1</v>
      </c>
      <c r="N85" s="240">
        <v>26</v>
      </c>
      <c r="O85" s="240" t="s">
        <v>325</v>
      </c>
      <c r="P85" s="258">
        <v>0</v>
      </c>
      <c r="Q85" s="258">
        <v>0</v>
      </c>
      <c r="R85" s="258"/>
      <c r="S85" s="258"/>
    </row>
    <row r="86" spans="1:19">
      <c r="A86" s="240">
        <v>38</v>
      </c>
      <c r="B86" s="240" t="s">
        <v>220</v>
      </c>
      <c r="C86" s="240">
        <v>3</v>
      </c>
      <c r="D86" s="240">
        <v>8</v>
      </c>
      <c r="E86" s="240">
        <v>1</v>
      </c>
      <c r="F86" s="240">
        <v>0</v>
      </c>
      <c r="G86" s="240">
        <v>3</v>
      </c>
      <c r="H86" s="240" t="s">
        <v>188</v>
      </c>
      <c r="I86" s="240">
        <v>3</v>
      </c>
      <c r="J86" s="240">
        <v>31701</v>
      </c>
      <c r="K86" s="240">
        <v>3000</v>
      </c>
      <c r="L86" s="240">
        <v>1</v>
      </c>
      <c r="M86" s="240">
        <v>1</v>
      </c>
      <c r="N86" s="240">
        <v>26</v>
      </c>
      <c r="O86" s="240" t="s">
        <v>325</v>
      </c>
      <c r="P86" s="258">
        <v>437250</v>
      </c>
      <c r="Q86" s="258">
        <v>437250</v>
      </c>
      <c r="R86" s="258">
        <v>347566</v>
      </c>
      <c r="S86" s="258">
        <v>329812</v>
      </c>
    </row>
    <row r="87" spans="1:19">
      <c r="A87" s="240">
        <v>38</v>
      </c>
      <c r="B87" s="240" t="s">
        <v>220</v>
      </c>
      <c r="C87" s="240">
        <v>3</v>
      </c>
      <c r="D87" s="240">
        <v>8</v>
      </c>
      <c r="E87" s="240">
        <v>1</v>
      </c>
      <c r="F87" s="240">
        <v>0</v>
      </c>
      <c r="G87" s="240">
        <v>3</v>
      </c>
      <c r="H87" s="240" t="s">
        <v>188</v>
      </c>
      <c r="I87" s="240">
        <v>3</v>
      </c>
      <c r="J87" s="240">
        <v>31801</v>
      </c>
      <c r="K87" s="240">
        <v>3000</v>
      </c>
      <c r="L87" s="240">
        <v>1</v>
      </c>
      <c r="M87" s="240">
        <v>1</v>
      </c>
      <c r="N87" s="240">
        <v>26</v>
      </c>
      <c r="O87" s="240" t="s">
        <v>325</v>
      </c>
      <c r="P87" s="258">
        <v>75000</v>
      </c>
      <c r="Q87" s="258">
        <v>75000</v>
      </c>
      <c r="R87" s="258">
        <v>43048</v>
      </c>
      <c r="S87" s="258">
        <v>29876</v>
      </c>
    </row>
    <row r="88" spans="1:19">
      <c r="A88" s="240">
        <v>38</v>
      </c>
      <c r="B88" s="240" t="s">
        <v>220</v>
      </c>
      <c r="C88" s="240">
        <v>3</v>
      </c>
      <c r="D88" s="240">
        <v>8</v>
      </c>
      <c r="E88" s="240">
        <v>1</v>
      </c>
      <c r="F88" s="240">
        <v>0</v>
      </c>
      <c r="G88" s="240">
        <v>3</v>
      </c>
      <c r="H88" s="240" t="s">
        <v>188</v>
      </c>
      <c r="I88" s="240">
        <v>3</v>
      </c>
      <c r="J88" s="240">
        <v>31902</v>
      </c>
      <c r="K88" s="240">
        <v>3000</v>
      </c>
      <c r="L88" s="240">
        <v>1</v>
      </c>
      <c r="M88" s="240">
        <v>1</v>
      </c>
      <c r="N88" s="240">
        <v>26</v>
      </c>
      <c r="O88" s="240" t="s">
        <v>325</v>
      </c>
      <c r="P88" s="258">
        <v>0</v>
      </c>
      <c r="Q88" s="258">
        <v>0</v>
      </c>
      <c r="R88" s="258"/>
      <c r="S88" s="258"/>
    </row>
    <row r="89" spans="1:19">
      <c r="A89" s="249">
        <v>38</v>
      </c>
      <c r="B89" s="249" t="s">
        <v>220</v>
      </c>
      <c r="C89" s="249">
        <v>3</v>
      </c>
      <c r="D89" s="249">
        <v>8</v>
      </c>
      <c r="E89" s="249">
        <v>1</v>
      </c>
      <c r="F89" s="249">
        <v>0</v>
      </c>
      <c r="G89" s="249">
        <v>3</v>
      </c>
      <c r="H89" s="249" t="s">
        <v>188</v>
      </c>
      <c r="I89" s="249">
        <v>3</v>
      </c>
      <c r="J89" s="249">
        <v>31904</v>
      </c>
      <c r="K89" s="249">
        <v>3000</v>
      </c>
      <c r="L89" s="249">
        <v>1</v>
      </c>
      <c r="M89" s="249">
        <v>1</v>
      </c>
      <c r="N89" s="249">
        <v>26</v>
      </c>
      <c r="O89" s="250">
        <v>0</v>
      </c>
      <c r="P89" s="258">
        <v>0</v>
      </c>
      <c r="Q89" s="258">
        <v>0</v>
      </c>
      <c r="R89" s="258"/>
      <c r="S89" s="258"/>
    </row>
    <row r="90" spans="1:19">
      <c r="A90" s="240">
        <v>38</v>
      </c>
      <c r="B90" s="240" t="s">
        <v>220</v>
      </c>
      <c r="C90" s="240">
        <v>3</v>
      </c>
      <c r="D90" s="240">
        <v>8</v>
      </c>
      <c r="E90" s="240">
        <v>1</v>
      </c>
      <c r="F90" s="240">
        <v>0</v>
      </c>
      <c r="G90" s="240">
        <v>3</v>
      </c>
      <c r="H90" s="240" t="s">
        <v>188</v>
      </c>
      <c r="I90" s="240">
        <v>3</v>
      </c>
      <c r="J90" s="240">
        <v>32301</v>
      </c>
      <c r="K90" s="240">
        <v>3000</v>
      </c>
      <c r="L90" s="240">
        <v>1</v>
      </c>
      <c r="M90" s="240">
        <v>1</v>
      </c>
      <c r="N90" s="240">
        <v>26</v>
      </c>
      <c r="O90" s="240" t="s">
        <v>325</v>
      </c>
      <c r="P90" s="258">
        <v>360000</v>
      </c>
      <c r="Q90" s="258">
        <v>360000</v>
      </c>
      <c r="R90" s="258">
        <v>123694</v>
      </c>
      <c r="S90" s="258">
        <v>123694</v>
      </c>
    </row>
    <row r="91" spans="1:19">
      <c r="A91" s="240">
        <v>38</v>
      </c>
      <c r="B91" s="240" t="s">
        <v>220</v>
      </c>
      <c r="C91" s="240">
        <v>3</v>
      </c>
      <c r="D91" s="240">
        <v>8</v>
      </c>
      <c r="E91" s="240">
        <v>1</v>
      </c>
      <c r="F91" s="240">
        <v>0</v>
      </c>
      <c r="G91" s="240">
        <v>3</v>
      </c>
      <c r="H91" s="240" t="s">
        <v>188</v>
      </c>
      <c r="I91" s="240">
        <v>3</v>
      </c>
      <c r="J91" s="240">
        <v>32303</v>
      </c>
      <c r="K91" s="240">
        <v>3000</v>
      </c>
      <c r="L91" s="240">
        <v>1</v>
      </c>
      <c r="M91" s="240">
        <v>1</v>
      </c>
      <c r="N91" s="240">
        <v>26</v>
      </c>
      <c r="O91" s="240" t="s">
        <v>325</v>
      </c>
      <c r="P91" s="258">
        <v>0</v>
      </c>
      <c r="Q91" s="258">
        <v>0</v>
      </c>
      <c r="R91" s="258"/>
      <c r="S91" s="258"/>
    </row>
    <row r="92" spans="1:19">
      <c r="A92" s="240">
        <v>38</v>
      </c>
      <c r="B92" s="240" t="s">
        <v>220</v>
      </c>
      <c r="C92" s="240">
        <v>3</v>
      </c>
      <c r="D92" s="240">
        <v>8</v>
      </c>
      <c r="E92" s="240">
        <v>1</v>
      </c>
      <c r="F92" s="240">
        <v>0</v>
      </c>
      <c r="G92" s="240">
        <v>3</v>
      </c>
      <c r="H92" s="240" t="s">
        <v>188</v>
      </c>
      <c r="I92" s="240">
        <v>3</v>
      </c>
      <c r="J92" s="240">
        <v>32502</v>
      </c>
      <c r="K92" s="240">
        <v>3000</v>
      </c>
      <c r="L92" s="240">
        <v>1</v>
      </c>
      <c r="M92" s="240">
        <v>1</v>
      </c>
      <c r="N92" s="240">
        <v>26</v>
      </c>
      <c r="O92" s="240" t="s">
        <v>325</v>
      </c>
      <c r="P92" s="258">
        <v>450000</v>
      </c>
      <c r="Q92" s="258">
        <v>450000</v>
      </c>
      <c r="R92" s="258">
        <v>243136</v>
      </c>
      <c r="S92" s="258">
        <v>243136</v>
      </c>
    </row>
    <row r="93" spans="1:19">
      <c r="A93" s="240">
        <v>38</v>
      </c>
      <c r="B93" s="240" t="s">
        <v>220</v>
      </c>
      <c r="C93" s="240">
        <v>3</v>
      </c>
      <c r="D93" s="240">
        <v>8</v>
      </c>
      <c r="E93" s="240">
        <v>1</v>
      </c>
      <c r="F93" s="240">
        <v>0</v>
      </c>
      <c r="G93" s="240">
        <v>3</v>
      </c>
      <c r="H93" s="240" t="s">
        <v>188</v>
      </c>
      <c r="I93" s="240">
        <v>3</v>
      </c>
      <c r="J93" s="240">
        <v>32601</v>
      </c>
      <c r="K93" s="240">
        <v>3000</v>
      </c>
      <c r="L93" s="240">
        <v>1</v>
      </c>
      <c r="M93" s="240">
        <v>1</v>
      </c>
      <c r="N93" s="240">
        <v>26</v>
      </c>
      <c r="O93" s="240" t="s">
        <v>325</v>
      </c>
      <c r="P93" s="258">
        <v>90000</v>
      </c>
      <c r="Q93" s="258">
        <v>90000</v>
      </c>
      <c r="R93" s="258">
        <v>127241</v>
      </c>
      <c r="S93" s="258">
        <v>127241</v>
      </c>
    </row>
    <row r="94" spans="1:19">
      <c r="A94" s="240">
        <v>38</v>
      </c>
      <c r="B94" s="240" t="s">
        <v>220</v>
      </c>
      <c r="C94" s="240">
        <v>3</v>
      </c>
      <c r="D94" s="240">
        <v>8</v>
      </c>
      <c r="E94" s="240">
        <v>1</v>
      </c>
      <c r="F94" s="240">
        <v>0</v>
      </c>
      <c r="G94" s="240">
        <v>3</v>
      </c>
      <c r="H94" s="240" t="s">
        <v>188</v>
      </c>
      <c r="I94" s="240">
        <v>3</v>
      </c>
      <c r="J94" s="240">
        <v>32701</v>
      </c>
      <c r="K94" s="240">
        <v>3000</v>
      </c>
      <c r="L94" s="240">
        <v>1</v>
      </c>
      <c r="M94" s="240">
        <v>1</v>
      </c>
      <c r="N94" s="240">
        <v>26</v>
      </c>
      <c r="O94" s="240" t="s">
        <v>325</v>
      </c>
      <c r="P94" s="258">
        <v>277000</v>
      </c>
      <c r="Q94" s="258">
        <v>277000</v>
      </c>
      <c r="R94" s="258">
        <v>239381</v>
      </c>
      <c r="S94" s="258">
        <v>208962</v>
      </c>
    </row>
    <row r="95" spans="1:19">
      <c r="A95" s="240">
        <v>38</v>
      </c>
      <c r="B95" s="240" t="s">
        <v>220</v>
      </c>
      <c r="C95" s="240">
        <v>3</v>
      </c>
      <c r="D95" s="240">
        <v>8</v>
      </c>
      <c r="E95" s="240">
        <v>1</v>
      </c>
      <c r="F95" s="240">
        <v>0</v>
      </c>
      <c r="G95" s="240">
        <v>3</v>
      </c>
      <c r="H95" s="240" t="s">
        <v>188</v>
      </c>
      <c r="I95" s="240">
        <v>3</v>
      </c>
      <c r="J95" s="240">
        <v>33104</v>
      </c>
      <c r="K95" s="240">
        <v>3000</v>
      </c>
      <c r="L95" s="240">
        <v>1</v>
      </c>
      <c r="M95" s="240">
        <v>1</v>
      </c>
      <c r="N95" s="240">
        <v>26</v>
      </c>
      <c r="O95" s="240" t="s">
        <v>325</v>
      </c>
      <c r="P95" s="258">
        <v>0</v>
      </c>
      <c r="Q95" s="258">
        <v>0</v>
      </c>
      <c r="R95" s="258"/>
      <c r="S95" s="258"/>
    </row>
    <row r="96" spans="1:19">
      <c r="A96" s="240">
        <v>38</v>
      </c>
      <c r="B96" s="240" t="s">
        <v>220</v>
      </c>
      <c r="C96" s="240">
        <v>3</v>
      </c>
      <c r="D96" s="240">
        <v>8</v>
      </c>
      <c r="E96" s="240">
        <v>1</v>
      </c>
      <c r="F96" s="240">
        <v>0</v>
      </c>
      <c r="G96" s="240">
        <v>3</v>
      </c>
      <c r="H96" s="240" t="s">
        <v>188</v>
      </c>
      <c r="I96" s="240">
        <v>3</v>
      </c>
      <c r="J96" s="240">
        <v>33105</v>
      </c>
      <c r="K96" s="240">
        <v>3000</v>
      </c>
      <c r="L96" s="240">
        <v>1</v>
      </c>
      <c r="M96" s="240">
        <v>1</v>
      </c>
      <c r="N96" s="240">
        <v>26</v>
      </c>
      <c r="O96" s="240" t="s">
        <v>325</v>
      </c>
      <c r="P96" s="258">
        <v>0</v>
      </c>
      <c r="Q96" s="258">
        <v>0</v>
      </c>
      <c r="R96" s="258">
        <v>179994</v>
      </c>
      <c r="S96" s="258">
        <v>179994</v>
      </c>
    </row>
    <row r="97" spans="1:19">
      <c r="A97" s="240">
        <v>38</v>
      </c>
      <c r="B97" s="240" t="s">
        <v>220</v>
      </c>
      <c r="C97" s="240">
        <v>3</v>
      </c>
      <c r="D97" s="240">
        <v>8</v>
      </c>
      <c r="E97" s="240">
        <v>1</v>
      </c>
      <c r="F97" s="240">
        <v>0</v>
      </c>
      <c r="G97" s="240">
        <v>3</v>
      </c>
      <c r="H97" s="240" t="s">
        <v>188</v>
      </c>
      <c r="I97" s="240">
        <v>3</v>
      </c>
      <c r="J97" s="240">
        <v>33301</v>
      </c>
      <c r="K97" s="240">
        <v>3000</v>
      </c>
      <c r="L97" s="240">
        <v>1</v>
      </c>
      <c r="M97" s="240">
        <v>1</v>
      </c>
      <c r="N97" s="240">
        <v>26</v>
      </c>
      <c r="O97" s="240" t="s">
        <v>325</v>
      </c>
      <c r="P97" s="258">
        <v>251850</v>
      </c>
      <c r="Q97" s="258">
        <v>251850</v>
      </c>
      <c r="R97" s="258">
        <v>250560</v>
      </c>
      <c r="S97" s="258">
        <v>250560</v>
      </c>
    </row>
    <row r="98" spans="1:19">
      <c r="A98" s="240">
        <v>38</v>
      </c>
      <c r="B98" s="240" t="s">
        <v>220</v>
      </c>
      <c r="C98" s="240">
        <v>3</v>
      </c>
      <c r="D98" s="240">
        <v>8</v>
      </c>
      <c r="E98" s="240">
        <v>1</v>
      </c>
      <c r="F98" s="240">
        <v>0</v>
      </c>
      <c r="G98" s="240">
        <v>3</v>
      </c>
      <c r="H98" s="240" t="s">
        <v>188</v>
      </c>
      <c r="I98" s="240">
        <v>3</v>
      </c>
      <c r="J98" s="240">
        <v>33302</v>
      </c>
      <c r="K98" s="240">
        <v>3000</v>
      </c>
      <c r="L98" s="240">
        <v>1</v>
      </c>
      <c r="M98" s="240">
        <v>1</v>
      </c>
      <c r="N98" s="240">
        <v>26</v>
      </c>
      <c r="O98" s="240" t="s">
        <v>325</v>
      </c>
      <c r="P98" s="258">
        <v>0</v>
      </c>
      <c r="Q98" s="258">
        <v>0</v>
      </c>
      <c r="R98" s="258"/>
      <c r="S98" s="258"/>
    </row>
    <row r="99" spans="1:19">
      <c r="A99" s="240">
        <v>38</v>
      </c>
      <c r="B99" s="240" t="s">
        <v>220</v>
      </c>
      <c r="C99" s="240">
        <v>3</v>
      </c>
      <c r="D99" s="240">
        <v>8</v>
      </c>
      <c r="E99" s="240">
        <v>1</v>
      </c>
      <c r="F99" s="240">
        <v>0</v>
      </c>
      <c r="G99" s="240">
        <v>3</v>
      </c>
      <c r="H99" s="240" t="s">
        <v>188</v>
      </c>
      <c r="I99" s="240">
        <v>3</v>
      </c>
      <c r="J99" s="240">
        <v>33303</v>
      </c>
      <c r="K99" s="240">
        <v>3000</v>
      </c>
      <c r="L99" s="240">
        <v>1</v>
      </c>
      <c r="M99" s="240">
        <v>1</v>
      </c>
      <c r="N99" s="240">
        <v>26</v>
      </c>
      <c r="O99" s="240" t="s">
        <v>325</v>
      </c>
      <c r="P99" s="258">
        <v>0</v>
      </c>
      <c r="Q99" s="258">
        <v>0</v>
      </c>
      <c r="R99" s="258"/>
      <c r="S99" s="258"/>
    </row>
    <row r="100" spans="1:19">
      <c r="A100" s="240">
        <v>38</v>
      </c>
      <c r="B100" s="240" t="s">
        <v>220</v>
      </c>
      <c r="C100" s="240">
        <v>3</v>
      </c>
      <c r="D100" s="240">
        <v>8</v>
      </c>
      <c r="E100" s="240">
        <v>1</v>
      </c>
      <c r="F100" s="240">
        <v>0</v>
      </c>
      <c r="G100" s="240">
        <v>3</v>
      </c>
      <c r="H100" s="240" t="s">
        <v>188</v>
      </c>
      <c r="I100" s="240">
        <v>3</v>
      </c>
      <c r="J100" s="240">
        <v>33304</v>
      </c>
      <c r="K100" s="240">
        <v>3000</v>
      </c>
      <c r="L100" s="240">
        <v>1</v>
      </c>
      <c r="M100" s="240">
        <v>1</v>
      </c>
      <c r="N100" s="240">
        <v>26</v>
      </c>
      <c r="O100" s="240" t="s">
        <v>325</v>
      </c>
      <c r="P100" s="258">
        <v>0</v>
      </c>
      <c r="Q100" s="258">
        <v>0</v>
      </c>
      <c r="R100" s="258"/>
      <c r="S100" s="258"/>
    </row>
    <row r="101" spans="1:19">
      <c r="A101" s="240">
        <v>38</v>
      </c>
      <c r="B101" s="240" t="s">
        <v>220</v>
      </c>
      <c r="C101" s="240">
        <v>3</v>
      </c>
      <c r="D101" s="240">
        <v>8</v>
      </c>
      <c r="E101" s="240">
        <v>1</v>
      </c>
      <c r="F101" s="240">
        <v>0</v>
      </c>
      <c r="G101" s="240">
        <v>3</v>
      </c>
      <c r="H101" s="240" t="s">
        <v>188</v>
      </c>
      <c r="I101" s="240">
        <v>3</v>
      </c>
      <c r="J101" s="240">
        <v>33401</v>
      </c>
      <c r="K101" s="240">
        <v>3000</v>
      </c>
      <c r="L101" s="240">
        <v>1</v>
      </c>
      <c r="M101" s="240">
        <v>1</v>
      </c>
      <c r="N101" s="240">
        <v>26</v>
      </c>
      <c r="O101" s="240" t="s">
        <v>325</v>
      </c>
      <c r="P101" s="258">
        <v>38000</v>
      </c>
      <c r="Q101" s="258">
        <v>38000</v>
      </c>
      <c r="R101" s="258">
        <v>13744</v>
      </c>
      <c r="S101" s="258">
        <v>13744</v>
      </c>
    </row>
    <row r="102" spans="1:19">
      <c r="A102" s="240">
        <v>38</v>
      </c>
      <c r="B102" s="240" t="s">
        <v>220</v>
      </c>
      <c r="C102" s="240">
        <v>3</v>
      </c>
      <c r="D102" s="240">
        <v>8</v>
      </c>
      <c r="E102" s="240">
        <v>1</v>
      </c>
      <c r="F102" s="240">
        <v>0</v>
      </c>
      <c r="G102" s="240">
        <v>3</v>
      </c>
      <c r="H102" s="240" t="s">
        <v>188</v>
      </c>
      <c r="I102" s="240">
        <v>3</v>
      </c>
      <c r="J102" s="240">
        <v>33501</v>
      </c>
      <c r="K102" s="240">
        <v>3000</v>
      </c>
      <c r="L102" s="240">
        <v>1</v>
      </c>
      <c r="M102" s="240">
        <v>1</v>
      </c>
      <c r="N102" s="240">
        <v>26</v>
      </c>
      <c r="O102" s="240" t="s">
        <v>325</v>
      </c>
      <c r="P102" s="258">
        <v>0</v>
      </c>
      <c r="Q102" s="258">
        <v>0</v>
      </c>
      <c r="R102" s="258"/>
      <c r="S102" s="258"/>
    </row>
    <row r="103" spans="1:19">
      <c r="A103" s="240">
        <v>38</v>
      </c>
      <c r="B103" s="240" t="s">
        <v>220</v>
      </c>
      <c r="C103" s="240">
        <v>3</v>
      </c>
      <c r="D103" s="240">
        <v>8</v>
      </c>
      <c r="E103" s="240">
        <v>1</v>
      </c>
      <c r="F103" s="240">
        <v>0</v>
      </c>
      <c r="G103" s="240">
        <v>3</v>
      </c>
      <c r="H103" s="240" t="s">
        <v>188</v>
      </c>
      <c r="I103" s="240">
        <v>3</v>
      </c>
      <c r="J103" s="240">
        <v>33601</v>
      </c>
      <c r="K103" s="240">
        <v>3000</v>
      </c>
      <c r="L103" s="240">
        <v>1</v>
      </c>
      <c r="M103" s="240">
        <v>1</v>
      </c>
      <c r="N103" s="240">
        <v>26</v>
      </c>
      <c r="O103" s="240" t="s">
        <v>325</v>
      </c>
      <c r="P103" s="258">
        <v>0</v>
      </c>
      <c r="Q103" s="258">
        <v>0</v>
      </c>
      <c r="R103" s="258"/>
      <c r="S103" s="258"/>
    </row>
    <row r="104" spans="1:19">
      <c r="A104" s="240">
        <v>38</v>
      </c>
      <c r="B104" s="240" t="s">
        <v>220</v>
      </c>
      <c r="C104" s="240">
        <v>3</v>
      </c>
      <c r="D104" s="240">
        <v>8</v>
      </c>
      <c r="E104" s="240">
        <v>1</v>
      </c>
      <c r="F104" s="240">
        <v>0</v>
      </c>
      <c r="G104" s="240">
        <v>3</v>
      </c>
      <c r="H104" s="240" t="s">
        <v>188</v>
      </c>
      <c r="I104" s="240">
        <v>3</v>
      </c>
      <c r="J104" s="240">
        <v>33602</v>
      </c>
      <c r="K104" s="240">
        <v>3000</v>
      </c>
      <c r="L104" s="240">
        <v>1</v>
      </c>
      <c r="M104" s="240">
        <v>1</v>
      </c>
      <c r="N104" s="240">
        <v>26</v>
      </c>
      <c r="O104" s="240" t="s">
        <v>325</v>
      </c>
      <c r="P104" s="258">
        <v>36000</v>
      </c>
      <c r="Q104" s="258">
        <v>36000</v>
      </c>
      <c r="R104" s="258"/>
      <c r="S104" s="258"/>
    </row>
    <row r="105" spans="1:19">
      <c r="A105" s="240">
        <v>38</v>
      </c>
      <c r="B105" s="240" t="s">
        <v>220</v>
      </c>
      <c r="C105" s="240">
        <v>3</v>
      </c>
      <c r="D105" s="240">
        <v>8</v>
      </c>
      <c r="E105" s="240">
        <v>1</v>
      </c>
      <c r="F105" s="240">
        <v>0</v>
      </c>
      <c r="G105" s="240">
        <v>3</v>
      </c>
      <c r="H105" s="240" t="s">
        <v>188</v>
      </c>
      <c r="I105" s="240">
        <v>3</v>
      </c>
      <c r="J105" s="240">
        <v>33604</v>
      </c>
      <c r="K105" s="240">
        <v>3000</v>
      </c>
      <c r="L105" s="240">
        <v>1</v>
      </c>
      <c r="M105" s="240">
        <v>1</v>
      </c>
      <c r="N105" s="240">
        <v>26</v>
      </c>
      <c r="O105" s="240" t="s">
        <v>325</v>
      </c>
      <c r="P105" s="258">
        <v>180000</v>
      </c>
      <c r="Q105" s="258">
        <v>180000</v>
      </c>
      <c r="R105" s="258">
        <v>136324</v>
      </c>
      <c r="S105" s="258">
        <v>136324</v>
      </c>
    </row>
    <row r="106" spans="1:19">
      <c r="A106" s="240">
        <v>38</v>
      </c>
      <c r="B106" s="240" t="s">
        <v>220</v>
      </c>
      <c r="C106" s="240">
        <v>3</v>
      </c>
      <c r="D106" s="240">
        <v>8</v>
      </c>
      <c r="E106" s="240">
        <v>1</v>
      </c>
      <c r="F106" s="240">
        <v>0</v>
      </c>
      <c r="G106" s="240">
        <v>3</v>
      </c>
      <c r="H106" s="240" t="s">
        <v>188</v>
      </c>
      <c r="I106" s="240">
        <v>3</v>
      </c>
      <c r="J106" s="240">
        <v>33801</v>
      </c>
      <c r="K106" s="240">
        <v>3000</v>
      </c>
      <c r="L106" s="240">
        <v>1</v>
      </c>
      <c r="M106" s="240">
        <v>1</v>
      </c>
      <c r="N106" s="240">
        <v>26</v>
      </c>
      <c r="O106" s="240" t="s">
        <v>325</v>
      </c>
      <c r="P106" s="258">
        <v>1590000</v>
      </c>
      <c r="Q106" s="258">
        <v>1590000</v>
      </c>
      <c r="R106" s="258">
        <v>1221084</v>
      </c>
      <c r="S106" s="258">
        <v>1221084</v>
      </c>
    </row>
    <row r="107" spans="1:19">
      <c r="A107" s="240">
        <v>38</v>
      </c>
      <c r="B107" s="240" t="s">
        <v>220</v>
      </c>
      <c r="C107" s="240">
        <v>3</v>
      </c>
      <c r="D107" s="240">
        <v>8</v>
      </c>
      <c r="E107" s="240">
        <v>1</v>
      </c>
      <c r="F107" s="240">
        <v>0</v>
      </c>
      <c r="G107" s="240">
        <v>3</v>
      </c>
      <c r="H107" s="240" t="s">
        <v>188</v>
      </c>
      <c r="I107" s="240">
        <v>3</v>
      </c>
      <c r="J107" s="240">
        <v>33901</v>
      </c>
      <c r="K107" s="240">
        <v>3000</v>
      </c>
      <c r="L107" s="240">
        <v>1</v>
      </c>
      <c r="M107" s="240">
        <v>1</v>
      </c>
      <c r="N107" s="240">
        <v>26</v>
      </c>
      <c r="O107" s="240" t="s">
        <v>325</v>
      </c>
      <c r="P107" s="258">
        <v>650000</v>
      </c>
      <c r="Q107" s="258">
        <v>650000</v>
      </c>
      <c r="R107" s="258">
        <v>305547</v>
      </c>
      <c r="S107" s="258">
        <v>305547</v>
      </c>
    </row>
    <row r="108" spans="1:19">
      <c r="A108" s="240">
        <v>38</v>
      </c>
      <c r="B108" s="240" t="s">
        <v>220</v>
      </c>
      <c r="C108" s="240">
        <v>3</v>
      </c>
      <c r="D108" s="240">
        <v>8</v>
      </c>
      <c r="E108" s="240">
        <v>1</v>
      </c>
      <c r="F108" s="240">
        <v>0</v>
      </c>
      <c r="G108" s="240">
        <v>3</v>
      </c>
      <c r="H108" s="240" t="s">
        <v>188</v>
      </c>
      <c r="I108" s="240">
        <v>3</v>
      </c>
      <c r="J108" s="240">
        <v>33903</v>
      </c>
      <c r="K108" s="240">
        <v>3000</v>
      </c>
      <c r="L108" s="240">
        <v>1</v>
      </c>
      <c r="M108" s="240">
        <v>1</v>
      </c>
      <c r="N108" s="240">
        <v>26</v>
      </c>
      <c r="O108" s="240" t="s">
        <v>325</v>
      </c>
      <c r="P108" s="258">
        <v>1250000</v>
      </c>
      <c r="Q108" s="258">
        <v>1250000</v>
      </c>
      <c r="R108" s="258">
        <v>2510133</v>
      </c>
      <c r="S108" s="258">
        <v>2484752</v>
      </c>
    </row>
    <row r="109" spans="1:19">
      <c r="A109" s="240">
        <v>38</v>
      </c>
      <c r="B109" s="240" t="s">
        <v>220</v>
      </c>
      <c r="C109" s="240">
        <v>3</v>
      </c>
      <c r="D109" s="240">
        <v>8</v>
      </c>
      <c r="E109" s="240">
        <v>1</v>
      </c>
      <c r="F109" s="240">
        <v>0</v>
      </c>
      <c r="G109" s="240">
        <v>3</v>
      </c>
      <c r="H109" s="240" t="s">
        <v>188</v>
      </c>
      <c r="I109" s="240">
        <v>3</v>
      </c>
      <c r="J109" s="240">
        <v>34101</v>
      </c>
      <c r="K109" s="240">
        <v>3000</v>
      </c>
      <c r="L109" s="240">
        <v>1</v>
      </c>
      <c r="M109" s="240">
        <v>1</v>
      </c>
      <c r="N109" s="240">
        <v>26</v>
      </c>
      <c r="O109" s="240" t="s">
        <v>325</v>
      </c>
      <c r="P109" s="258">
        <v>16000</v>
      </c>
      <c r="Q109" s="258">
        <v>16000</v>
      </c>
      <c r="R109" s="258">
        <v>40847</v>
      </c>
      <c r="S109" s="258">
        <v>40847</v>
      </c>
    </row>
    <row r="110" spans="1:19">
      <c r="A110" s="240">
        <v>38</v>
      </c>
      <c r="B110" s="240" t="s">
        <v>220</v>
      </c>
      <c r="C110" s="240">
        <v>3</v>
      </c>
      <c r="D110" s="240">
        <v>8</v>
      </c>
      <c r="E110" s="240">
        <v>1</v>
      </c>
      <c r="F110" s="240">
        <v>0</v>
      </c>
      <c r="G110" s="240">
        <v>3</v>
      </c>
      <c r="H110" s="240" t="s">
        <v>188</v>
      </c>
      <c r="I110" s="240">
        <v>3</v>
      </c>
      <c r="J110" s="240">
        <v>34501</v>
      </c>
      <c r="K110" s="240">
        <v>3000</v>
      </c>
      <c r="L110" s="240">
        <v>1</v>
      </c>
      <c r="M110" s="240">
        <v>1</v>
      </c>
      <c r="N110" s="240">
        <v>26</v>
      </c>
      <c r="O110" s="240" t="s">
        <v>325</v>
      </c>
      <c r="P110" s="258">
        <v>3069559</v>
      </c>
      <c r="Q110" s="258">
        <v>3069559</v>
      </c>
      <c r="R110" s="258">
        <v>348775</v>
      </c>
      <c r="S110" s="258">
        <v>281622</v>
      </c>
    </row>
    <row r="111" spans="1:19">
      <c r="A111" s="240">
        <v>38</v>
      </c>
      <c r="B111" s="240" t="s">
        <v>220</v>
      </c>
      <c r="C111" s="240">
        <v>3</v>
      </c>
      <c r="D111" s="240">
        <v>8</v>
      </c>
      <c r="E111" s="240">
        <v>1</v>
      </c>
      <c r="F111" s="240">
        <v>0</v>
      </c>
      <c r="G111" s="240">
        <v>3</v>
      </c>
      <c r="H111" s="240" t="s">
        <v>188</v>
      </c>
      <c r="I111" s="240">
        <v>3</v>
      </c>
      <c r="J111" s="240">
        <v>34701</v>
      </c>
      <c r="K111" s="240">
        <v>3000</v>
      </c>
      <c r="L111" s="240">
        <v>1</v>
      </c>
      <c r="M111" s="240">
        <v>1</v>
      </c>
      <c r="N111" s="240">
        <v>26</v>
      </c>
      <c r="O111" s="240" t="s">
        <v>325</v>
      </c>
      <c r="P111" s="258">
        <v>4000</v>
      </c>
      <c r="Q111" s="258">
        <v>4000</v>
      </c>
      <c r="R111" s="258"/>
      <c r="S111" s="258"/>
    </row>
    <row r="112" spans="1:19">
      <c r="A112" s="240">
        <v>38</v>
      </c>
      <c r="B112" s="240" t="s">
        <v>220</v>
      </c>
      <c r="C112" s="240">
        <v>3</v>
      </c>
      <c r="D112" s="240">
        <v>8</v>
      </c>
      <c r="E112" s="240">
        <v>1</v>
      </c>
      <c r="F112" s="240">
        <v>0</v>
      </c>
      <c r="G112" s="240">
        <v>3</v>
      </c>
      <c r="H112" s="240" t="s">
        <v>188</v>
      </c>
      <c r="I112" s="240">
        <v>3</v>
      </c>
      <c r="J112" s="240">
        <v>35101</v>
      </c>
      <c r="K112" s="240">
        <v>3000</v>
      </c>
      <c r="L112" s="240">
        <v>1</v>
      </c>
      <c r="M112" s="240">
        <v>1</v>
      </c>
      <c r="N112" s="240">
        <v>26</v>
      </c>
      <c r="O112" s="240" t="s">
        <v>325</v>
      </c>
      <c r="P112" s="258">
        <v>47043</v>
      </c>
      <c r="Q112" s="258">
        <v>47043</v>
      </c>
      <c r="R112" s="258">
        <v>0</v>
      </c>
      <c r="S112" s="258">
        <v>0</v>
      </c>
    </row>
    <row r="113" spans="1:20">
      <c r="A113" s="240">
        <v>38</v>
      </c>
      <c r="B113" s="240" t="s">
        <v>220</v>
      </c>
      <c r="C113" s="240">
        <v>3</v>
      </c>
      <c r="D113" s="240">
        <v>8</v>
      </c>
      <c r="E113" s="240">
        <v>1</v>
      </c>
      <c r="F113" s="240">
        <v>0</v>
      </c>
      <c r="G113" s="240">
        <v>3</v>
      </c>
      <c r="H113" s="240" t="s">
        <v>188</v>
      </c>
      <c r="I113" s="240">
        <v>3</v>
      </c>
      <c r="J113" s="240">
        <v>35102</v>
      </c>
      <c r="K113" s="240">
        <v>3000</v>
      </c>
      <c r="L113" s="240">
        <v>1</v>
      </c>
      <c r="M113" s="240">
        <v>1</v>
      </c>
      <c r="N113" s="240">
        <v>26</v>
      </c>
      <c r="O113" s="240" t="s">
        <v>325</v>
      </c>
      <c r="P113" s="258">
        <v>833316</v>
      </c>
      <c r="Q113" s="258">
        <v>833316</v>
      </c>
      <c r="R113" s="258">
        <v>31749</v>
      </c>
      <c r="S113" s="258">
        <v>28648</v>
      </c>
    </row>
    <row r="114" spans="1:20">
      <c r="A114" s="240">
        <v>38</v>
      </c>
      <c r="B114" s="240" t="s">
        <v>220</v>
      </c>
      <c r="C114" s="240">
        <v>3</v>
      </c>
      <c r="D114" s="240">
        <v>8</v>
      </c>
      <c r="E114" s="240">
        <v>1</v>
      </c>
      <c r="F114" s="240">
        <v>0</v>
      </c>
      <c r="G114" s="240">
        <v>3</v>
      </c>
      <c r="H114" s="240" t="s">
        <v>188</v>
      </c>
      <c r="I114" s="240">
        <v>3</v>
      </c>
      <c r="J114" s="240">
        <v>35201</v>
      </c>
      <c r="K114" s="240">
        <v>3000</v>
      </c>
      <c r="L114" s="240">
        <v>1</v>
      </c>
      <c r="M114" s="240">
        <v>1</v>
      </c>
      <c r="N114" s="240">
        <v>26</v>
      </c>
      <c r="O114" s="240" t="s">
        <v>325</v>
      </c>
      <c r="P114" s="258">
        <v>73680</v>
      </c>
      <c r="Q114" s="258">
        <v>73680</v>
      </c>
      <c r="R114" s="258"/>
      <c r="S114" s="258"/>
    </row>
    <row r="115" spans="1:20">
      <c r="A115" s="240">
        <v>38</v>
      </c>
      <c r="B115" s="240" t="s">
        <v>220</v>
      </c>
      <c r="C115" s="240">
        <v>3</v>
      </c>
      <c r="D115" s="240">
        <v>8</v>
      </c>
      <c r="E115" s="240">
        <v>1</v>
      </c>
      <c r="F115" s="240">
        <v>0</v>
      </c>
      <c r="G115" s="240">
        <v>3</v>
      </c>
      <c r="H115" s="240" t="s">
        <v>188</v>
      </c>
      <c r="I115" s="240">
        <v>3</v>
      </c>
      <c r="J115" s="240">
        <v>35301</v>
      </c>
      <c r="K115" s="240">
        <v>3000</v>
      </c>
      <c r="L115" s="240">
        <v>1</v>
      </c>
      <c r="M115" s="240">
        <v>1</v>
      </c>
      <c r="N115" s="240">
        <v>26</v>
      </c>
      <c r="O115" s="240" t="s">
        <v>325</v>
      </c>
      <c r="P115" s="258">
        <v>52000</v>
      </c>
      <c r="Q115" s="258">
        <v>52000</v>
      </c>
      <c r="R115" s="258">
        <v>348</v>
      </c>
      <c r="S115" s="258">
        <v>348</v>
      </c>
    </row>
    <row r="116" spans="1:20">
      <c r="A116" s="240">
        <v>38</v>
      </c>
      <c r="B116" s="240" t="s">
        <v>220</v>
      </c>
      <c r="C116" s="240">
        <v>3</v>
      </c>
      <c r="D116" s="240">
        <v>8</v>
      </c>
      <c r="E116" s="240">
        <v>1</v>
      </c>
      <c r="F116" s="240">
        <v>0</v>
      </c>
      <c r="G116" s="240">
        <v>3</v>
      </c>
      <c r="H116" s="240" t="s">
        <v>188</v>
      </c>
      <c r="I116" s="240">
        <v>3</v>
      </c>
      <c r="J116" s="240">
        <v>35401</v>
      </c>
      <c r="K116" s="240">
        <v>3000</v>
      </c>
      <c r="L116" s="240">
        <v>1</v>
      </c>
      <c r="M116" s="240">
        <v>1</v>
      </c>
      <c r="N116" s="240">
        <v>26</v>
      </c>
      <c r="O116" s="240" t="s">
        <v>325</v>
      </c>
      <c r="P116" s="258">
        <v>33000</v>
      </c>
      <c r="Q116" s="258">
        <v>33000</v>
      </c>
      <c r="R116" s="258">
        <v>14613</v>
      </c>
      <c r="S116" s="258">
        <v>14613</v>
      </c>
    </row>
    <row r="117" spans="1:20">
      <c r="A117" s="240">
        <v>38</v>
      </c>
      <c r="B117" s="240" t="s">
        <v>220</v>
      </c>
      <c r="C117" s="240">
        <v>3</v>
      </c>
      <c r="D117" s="240">
        <v>8</v>
      </c>
      <c r="E117" s="240">
        <v>1</v>
      </c>
      <c r="F117" s="240">
        <v>0</v>
      </c>
      <c r="G117" s="240">
        <v>3</v>
      </c>
      <c r="H117" s="240" t="s">
        <v>188</v>
      </c>
      <c r="I117" s="240">
        <v>3</v>
      </c>
      <c r="J117" s="240">
        <v>35501</v>
      </c>
      <c r="K117" s="240">
        <v>3000</v>
      </c>
      <c r="L117" s="240">
        <v>1</v>
      </c>
      <c r="M117" s="240">
        <v>1</v>
      </c>
      <c r="N117" s="240">
        <v>26</v>
      </c>
      <c r="O117" s="240" t="s">
        <v>325</v>
      </c>
      <c r="P117" s="258">
        <v>85000</v>
      </c>
      <c r="Q117" s="258">
        <v>85000</v>
      </c>
      <c r="R117" s="258">
        <v>81344</v>
      </c>
      <c r="S117" s="258">
        <v>81344</v>
      </c>
    </row>
    <row r="118" spans="1:20">
      <c r="A118" s="240">
        <v>38</v>
      </c>
      <c r="B118" s="240" t="s">
        <v>220</v>
      </c>
      <c r="C118" s="240">
        <v>3</v>
      </c>
      <c r="D118" s="240">
        <v>8</v>
      </c>
      <c r="E118" s="240">
        <v>1</v>
      </c>
      <c r="F118" s="240">
        <v>0</v>
      </c>
      <c r="G118" s="240">
        <v>3</v>
      </c>
      <c r="H118" s="240" t="s">
        <v>188</v>
      </c>
      <c r="I118" s="240">
        <v>3</v>
      </c>
      <c r="J118" s="240">
        <v>35701</v>
      </c>
      <c r="K118" s="240">
        <v>3000</v>
      </c>
      <c r="L118" s="240">
        <v>1</v>
      </c>
      <c r="M118" s="240">
        <v>1</v>
      </c>
      <c r="N118" s="240">
        <v>26</v>
      </c>
      <c r="O118" s="240" t="s">
        <v>325</v>
      </c>
      <c r="P118" s="258">
        <v>1500000</v>
      </c>
      <c r="Q118" s="258">
        <v>1500000</v>
      </c>
      <c r="R118" s="258">
        <v>62803</v>
      </c>
      <c r="S118" s="258">
        <v>52549</v>
      </c>
      <c r="T118" s="257"/>
    </row>
    <row r="119" spans="1:20">
      <c r="A119" s="240">
        <v>38</v>
      </c>
      <c r="B119" s="240" t="s">
        <v>220</v>
      </c>
      <c r="C119" s="240">
        <v>3</v>
      </c>
      <c r="D119" s="240">
        <v>8</v>
      </c>
      <c r="E119" s="240">
        <v>1</v>
      </c>
      <c r="F119" s="240">
        <v>0</v>
      </c>
      <c r="G119" s="240">
        <v>3</v>
      </c>
      <c r="H119" s="240" t="s">
        <v>188</v>
      </c>
      <c r="I119" s="240">
        <v>3</v>
      </c>
      <c r="J119" s="240">
        <v>35801</v>
      </c>
      <c r="K119" s="240">
        <v>3000</v>
      </c>
      <c r="L119" s="240">
        <v>1</v>
      </c>
      <c r="M119" s="240">
        <v>1</v>
      </c>
      <c r="N119" s="240">
        <v>26</v>
      </c>
      <c r="O119" s="240" t="s">
        <v>325</v>
      </c>
      <c r="P119" s="258">
        <v>2400000</v>
      </c>
      <c r="Q119" s="258">
        <v>2400000</v>
      </c>
      <c r="R119" s="258">
        <v>1232511</v>
      </c>
      <c r="S119" s="258">
        <v>1179607</v>
      </c>
    </row>
    <row r="120" spans="1:20">
      <c r="A120" s="240">
        <v>38</v>
      </c>
      <c r="B120" s="240" t="s">
        <v>220</v>
      </c>
      <c r="C120" s="240">
        <v>3</v>
      </c>
      <c r="D120" s="240">
        <v>8</v>
      </c>
      <c r="E120" s="240">
        <v>1</v>
      </c>
      <c r="F120" s="240">
        <v>0</v>
      </c>
      <c r="G120" s="240">
        <v>3</v>
      </c>
      <c r="H120" s="240" t="s">
        <v>188</v>
      </c>
      <c r="I120" s="240">
        <v>3</v>
      </c>
      <c r="J120" s="240">
        <v>35901</v>
      </c>
      <c r="K120" s="240">
        <v>3000</v>
      </c>
      <c r="L120" s="240">
        <v>1</v>
      </c>
      <c r="M120" s="240">
        <v>1</v>
      </c>
      <c r="N120" s="240">
        <v>26</v>
      </c>
      <c r="O120" s="240" t="s">
        <v>325</v>
      </c>
      <c r="P120" s="258">
        <v>270000</v>
      </c>
      <c r="Q120" s="258">
        <v>270000</v>
      </c>
      <c r="R120" s="258">
        <v>189583</v>
      </c>
      <c r="S120" s="258">
        <v>189583</v>
      </c>
    </row>
    <row r="121" spans="1:20">
      <c r="A121" s="240">
        <v>38</v>
      </c>
      <c r="B121" s="240" t="s">
        <v>220</v>
      </c>
      <c r="C121" s="240">
        <v>3</v>
      </c>
      <c r="D121" s="240">
        <v>8</v>
      </c>
      <c r="E121" s="240">
        <v>1</v>
      </c>
      <c r="F121" s="240">
        <v>0</v>
      </c>
      <c r="G121" s="240">
        <v>3</v>
      </c>
      <c r="H121" s="240" t="s">
        <v>188</v>
      </c>
      <c r="I121" s="240">
        <v>3</v>
      </c>
      <c r="J121" s="240">
        <v>37101</v>
      </c>
      <c r="K121" s="240">
        <v>3000</v>
      </c>
      <c r="L121" s="240">
        <v>1</v>
      </c>
      <c r="M121" s="240">
        <v>1</v>
      </c>
      <c r="N121" s="240">
        <v>26</v>
      </c>
      <c r="O121" s="240" t="s">
        <v>325</v>
      </c>
      <c r="P121" s="258">
        <v>64000</v>
      </c>
      <c r="Q121" s="258">
        <v>64000</v>
      </c>
      <c r="R121" s="258">
        <v>58389</v>
      </c>
      <c r="S121" s="258">
        <v>42985</v>
      </c>
    </row>
    <row r="122" spans="1:20">
      <c r="A122" s="240">
        <v>38</v>
      </c>
      <c r="B122" s="240" t="s">
        <v>220</v>
      </c>
      <c r="C122" s="240">
        <v>3</v>
      </c>
      <c r="D122" s="240">
        <v>8</v>
      </c>
      <c r="E122" s="240">
        <v>1</v>
      </c>
      <c r="F122" s="240">
        <v>0</v>
      </c>
      <c r="G122" s="240">
        <v>3</v>
      </c>
      <c r="H122" s="240" t="s">
        <v>188</v>
      </c>
      <c r="I122" s="240">
        <v>3</v>
      </c>
      <c r="J122" s="240">
        <v>37104</v>
      </c>
      <c r="K122" s="240">
        <v>3000</v>
      </c>
      <c r="L122" s="240">
        <v>1</v>
      </c>
      <c r="M122" s="240">
        <v>1</v>
      </c>
      <c r="N122" s="240">
        <v>26</v>
      </c>
      <c r="O122" s="240" t="s">
        <v>325</v>
      </c>
      <c r="P122" s="258">
        <v>50000</v>
      </c>
      <c r="Q122" s="258">
        <v>50000</v>
      </c>
      <c r="R122" s="258"/>
      <c r="S122" s="258"/>
    </row>
    <row r="123" spans="1:20">
      <c r="A123" s="240">
        <v>38</v>
      </c>
      <c r="B123" s="240" t="s">
        <v>220</v>
      </c>
      <c r="C123" s="240">
        <v>3</v>
      </c>
      <c r="D123" s="240">
        <v>8</v>
      </c>
      <c r="E123" s="240">
        <v>1</v>
      </c>
      <c r="F123" s="240">
        <v>0</v>
      </c>
      <c r="G123" s="240">
        <v>3</v>
      </c>
      <c r="H123" s="240" t="s">
        <v>188</v>
      </c>
      <c r="I123" s="240">
        <v>3</v>
      </c>
      <c r="J123" s="240">
        <v>37106</v>
      </c>
      <c r="K123" s="240">
        <v>3000</v>
      </c>
      <c r="L123" s="240">
        <v>1</v>
      </c>
      <c r="M123" s="240">
        <v>1</v>
      </c>
      <c r="N123" s="240">
        <v>26</v>
      </c>
      <c r="O123" s="240" t="s">
        <v>325</v>
      </c>
      <c r="P123" s="258">
        <v>0</v>
      </c>
      <c r="Q123" s="258">
        <v>0</v>
      </c>
      <c r="R123" s="258"/>
      <c r="S123" s="258"/>
    </row>
    <row r="124" spans="1:20">
      <c r="A124" s="240">
        <v>38</v>
      </c>
      <c r="B124" s="240" t="s">
        <v>220</v>
      </c>
      <c r="C124" s="240">
        <v>3</v>
      </c>
      <c r="D124" s="240">
        <v>8</v>
      </c>
      <c r="E124" s="240">
        <v>1</v>
      </c>
      <c r="F124" s="240">
        <v>0</v>
      </c>
      <c r="G124" s="240">
        <v>3</v>
      </c>
      <c r="H124" s="240" t="s">
        <v>188</v>
      </c>
      <c r="I124" s="240">
        <v>3</v>
      </c>
      <c r="J124" s="240">
        <v>37201</v>
      </c>
      <c r="K124" s="240">
        <v>3000</v>
      </c>
      <c r="L124" s="240">
        <v>1</v>
      </c>
      <c r="M124" s="240">
        <v>1</v>
      </c>
      <c r="N124" s="240">
        <v>26</v>
      </c>
      <c r="O124" s="240" t="s">
        <v>325</v>
      </c>
      <c r="P124" s="258">
        <v>0</v>
      </c>
      <c r="Q124" s="258">
        <v>0</v>
      </c>
      <c r="R124" s="258"/>
      <c r="S124" s="258"/>
    </row>
    <row r="125" spans="1:20">
      <c r="A125" s="240">
        <v>38</v>
      </c>
      <c r="B125" s="240" t="s">
        <v>220</v>
      </c>
      <c r="C125" s="240">
        <v>3</v>
      </c>
      <c r="D125" s="240">
        <v>8</v>
      </c>
      <c r="E125" s="240">
        <v>1</v>
      </c>
      <c r="F125" s="240">
        <v>0</v>
      </c>
      <c r="G125" s="240">
        <v>3</v>
      </c>
      <c r="H125" s="240" t="s">
        <v>188</v>
      </c>
      <c r="I125" s="240">
        <v>3</v>
      </c>
      <c r="J125" s="240">
        <v>37501</v>
      </c>
      <c r="K125" s="240">
        <v>3000</v>
      </c>
      <c r="L125" s="240">
        <v>1</v>
      </c>
      <c r="M125" s="240">
        <v>1</v>
      </c>
      <c r="N125" s="240">
        <v>26</v>
      </c>
      <c r="O125" s="240" t="s">
        <v>325</v>
      </c>
      <c r="P125" s="258">
        <v>25000</v>
      </c>
      <c r="Q125" s="258">
        <v>25000</v>
      </c>
      <c r="R125" s="258">
        <v>7500</v>
      </c>
      <c r="S125" s="258">
        <v>7500</v>
      </c>
    </row>
    <row r="126" spans="1:20">
      <c r="A126" s="240">
        <v>38</v>
      </c>
      <c r="B126" s="240" t="s">
        <v>220</v>
      </c>
      <c r="C126" s="240">
        <v>3</v>
      </c>
      <c r="D126" s="240">
        <v>8</v>
      </c>
      <c r="E126" s="240">
        <v>1</v>
      </c>
      <c r="F126" s="240">
        <v>0</v>
      </c>
      <c r="G126" s="240">
        <v>3</v>
      </c>
      <c r="H126" s="240" t="s">
        <v>188</v>
      </c>
      <c r="I126" s="240">
        <v>3</v>
      </c>
      <c r="J126" s="240">
        <v>37504</v>
      </c>
      <c r="K126" s="240">
        <v>3000</v>
      </c>
      <c r="L126" s="240">
        <v>1</v>
      </c>
      <c r="M126" s="240">
        <v>1</v>
      </c>
      <c r="N126" s="240">
        <v>26</v>
      </c>
      <c r="O126" s="240" t="s">
        <v>325</v>
      </c>
      <c r="P126" s="258">
        <v>0</v>
      </c>
      <c r="Q126" s="258">
        <v>0</v>
      </c>
      <c r="R126" s="258">
        <v>14510</v>
      </c>
      <c r="S126" s="258">
        <v>14510</v>
      </c>
    </row>
    <row r="127" spans="1:20">
      <c r="A127" s="240">
        <v>38</v>
      </c>
      <c r="B127" s="240" t="s">
        <v>220</v>
      </c>
      <c r="C127" s="240">
        <v>3</v>
      </c>
      <c r="D127" s="240">
        <v>8</v>
      </c>
      <c r="E127" s="240">
        <v>1</v>
      </c>
      <c r="F127" s="240">
        <v>0</v>
      </c>
      <c r="G127" s="240">
        <v>3</v>
      </c>
      <c r="H127" s="240" t="s">
        <v>188</v>
      </c>
      <c r="I127" s="240">
        <v>3</v>
      </c>
      <c r="J127" s="240">
        <v>37602</v>
      </c>
      <c r="K127" s="240">
        <v>3000</v>
      </c>
      <c r="L127" s="240">
        <v>1</v>
      </c>
      <c r="M127" s="240">
        <v>1</v>
      </c>
      <c r="N127" s="240">
        <v>26</v>
      </c>
      <c r="O127" s="240" t="s">
        <v>325</v>
      </c>
      <c r="P127" s="258">
        <v>0</v>
      </c>
      <c r="Q127" s="258">
        <v>0</v>
      </c>
      <c r="R127" s="258"/>
      <c r="S127" s="258"/>
    </row>
    <row r="128" spans="1:20">
      <c r="A128" s="240">
        <v>38</v>
      </c>
      <c r="B128" s="240" t="s">
        <v>220</v>
      </c>
      <c r="C128" s="240">
        <v>3</v>
      </c>
      <c r="D128" s="240">
        <v>8</v>
      </c>
      <c r="E128" s="240">
        <v>1</v>
      </c>
      <c r="F128" s="240">
        <v>0</v>
      </c>
      <c r="G128" s="240">
        <v>3</v>
      </c>
      <c r="H128" s="240" t="s">
        <v>188</v>
      </c>
      <c r="I128" s="240">
        <v>3</v>
      </c>
      <c r="J128" s="240">
        <v>37901</v>
      </c>
      <c r="K128" s="240">
        <v>3000</v>
      </c>
      <c r="L128" s="240">
        <v>1</v>
      </c>
      <c r="M128" s="240">
        <v>1</v>
      </c>
      <c r="N128" s="240">
        <v>26</v>
      </c>
      <c r="O128" s="240" t="s">
        <v>325</v>
      </c>
      <c r="P128" s="258">
        <v>15000</v>
      </c>
      <c r="Q128" s="258">
        <v>15000</v>
      </c>
      <c r="R128" s="258">
        <v>15362</v>
      </c>
      <c r="S128" s="258">
        <v>15362</v>
      </c>
    </row>
    <row r="129" spans="1:21">
      <c r="A129" s="240">
        <v>38</v>
      </c>
      <c r="B129" s="240" t="s">
        <v>220</v>
      </c>
      <c r="C129" s="240">
        <v>3</v>
      </c>
      <c r="D129" s="240">
        <v>8</v>
      </c>
      <c r="E129" s="240">
        <v>1</v>
      </c>
      <c r="F129" s="240">
        <v>0</v>
      </c>
      <c r="G129" s="240">
        <v>3</v>
      </c>
      <c r="H129" s="240" t="s">
        <v>188</v>
      </c>
      <c r="I129" s="240">
        <v>3</v>
      </c>
      <c r="J129" s="240">
        <v>38201</v>
      </c>
      <c r="K129" s="240">
        <v>3000</v>
      </c>
      <c r="L129" s="240">
        <v>1</v>
      </c>
      <c r="M129" s="240">
        <v>1</v>
      </c>
      <c r="N129" s="240">
        <v>26</v>
      </c>
      <c r="O129" s="240" t="s">
        <v>325</v>
      </c>
      <c r="P129" s="258">
        <v>0</v>
      </c>
      <c r="Q129" s="258">
        <v>0</v>
      </c>
      <c r="R129" s="258"/>
      <c r="S129" s="258"/>
    </row>
    <row r="130" spans="1:21">
      <c r="A130" s="240">
        <v>38</v>
      </c>
      <c r="B130" s="240" t="s">
        <v>220</v>
      </c>
      <c r="C130" s="240">
        <v>3</v>
      </c>
      <c r="D130" s="240">
        <v>8</v>
      </c>
      <c r="E130" s="240">
        <v>1</v>
      </c>
      <c r="F130" s="240">
        <v>0</v>
      </c>
      <c r="G130" s="240">
        <v>3</v>
      </c>
      <c r="H130" s="240" t="s">
        <v>188</v>
      </c>
      <c r="I130" s="240">
        <v>3</v>
      </c>
      <c r="J130" s="240">
        <v>38301</v>
      </c>
      <c r="K130" s="240">
        <v>3000</v>
      </c>
      <c r="L130" s="240">
        <v>1</v>
      </c>
      <c r="M130" s="240">
        <v>1</v>
      </c>
      <c r="N130" s="240">
        <v>26</v>
      </c>
      <c r="O130" s="240" t="s">
        <v>325</v>
      </c>
      <c r="P130" s="258">
        <v>10000</v>
      </c>
      <c r="Q130" s="258">
        <v>10000</v>
      </c>
      <c r="R130" s="258">
        <v>0</v>
      </c>
      <c r="S130" s="258">
        <v>0</v>
      </c>
    </row>
    <row r="131" spans="1:21">
      <c r="A131" s="240">
        <v>38</v>
      </c>
      <c r="B131" s="240" t="s">
        <v>220</v>
      </c>
      <c r="C131" s="240">
        <v>3</v>
      </c>
      <c r="D131" s="240">
        <v>8</v>
      </c>
      <c r="E131" s="240">
        <v>1</v>
      </c>
      <c r="F131" s="240">
        <v>0</v>
      </c>
      <c r="G131" s="240">
        <v>3</v>
      </c>
      <c r="H131" s="240" t="s">
        <v>188</v>
      </c>
      <c r="I131" s="240">
        <v>3</v>
      </c>
      <c r="J131" s="240">
        <v>38401</v>
      </c>
      <c r="K131" s="240">
        <v>3000</v>
      </c>
      <c r="L131" s="240">
        <v>1</v>
      </c>
      <c r="M131" s="240">
        <v>1</v>
      </c>
      <c r="N131" s="240">
        <v>26</v>
      </c>
      <c r="O131" s="240" t="s">
        <v>325</v>
      </c>
      <c r="P131" s="258">
        <v>163000</v>
      </c>
      <c r="Q131" s="258">
        <v>163000</v>
      </c>
      <c r="R131" s="258">
        <v>237928</v>
      </c>
      <c r="S131" s="258">
        <v>205093</v>
      </c>
    </row>
    <row r="132" spans="1:21">
      <c r="A132" s="240">
        <v>38</v>
      </c>
      <c r="B132" s="240" t="s">
        <v>220</v>
      </c>
      <c r="C132" s="240">
        <v>3</v>
      </c>
      <c r="D132" s="240">
        <v>8</v>
      </c>
      <c r="E132" s="240">
        <v>1</v>
      </c>
      <c r="F132" s="240">
        <v>0</v>
      </c>
      <c r="G132" s="240">
        <v>3</v>
      </c>
      <c r="H132" s="240" t="s">
        <v>188</v>
      </c>
      <c r="I132" s="240">
        <v>3</v>
      </c>
      <c r="J132" s="240">
        <v>38501</v>
      </c>
      <c r="K132" s="240">
        <v>3000</v>
      </c>
      <c r="L132" s="240">
        <v>1</v>
      </c>
      <c r="M132" s="240">
        <v>1</v>
      </c>
      <c r="N132" s="240">
        <v>26</v>
      </c>
      <c r="O132" s="240" t="s">
        <v>325</v>
      </c>
      <c r="P132" s="258">
        <v>0</v>
      </c>
      <c r="Q132" s="258">
        <v>0</v>
      </c>
      <c r="R132" s="258"/>
      <c r="S132" s="258"/>
    </row>
    <row r="133" spans="1:21">
      <c r="A133" s="240">
        <v>38</v>
      </c>
      <c r="B133" s="240" t="s">
        <v>220</v>
      </c>
      <c r="C133" s="240">
        <v>3</v>
      </c>
      <c r="D133" s="240">
        <v>8</v>
      </c>
      <c r="E133" s="240">
        <v>1</v>
      </c>
      <c r="F133" s="240">
        <v>0</v>
      </c>
      <c r="G133" s="240">
        <v>3</v>
      </c>
      <c r="H133" s="240" t="s">
        <v>188</v>
      </c>
      <c r="I133" s="240">
        <v>3</v>
      </c>
      <c r="J133" s="240">
        <v>39201</v>
      </c>
      <c r="K133" s="240">
        <v>3000</v>
      </c>
      <c r="L133" s="240">
        <v>1</v>
      </c>
      <c r="M133" s="240">
        <v>1</v>
      </c>
      <c r="N133" s="240">
        <v>26</v>
      </c>
      <c r="O133" s="240" t="s">
        <v>325</v>
      </c>
      <c r="P133" s="258">
        <v>0</v>
      </c>
      <c r="Q133" s="258">
        <v>0</v>
      </c>
      <c r="R133" s="258"/>
      <c r="S133" s="258"/>
    </row>
    <row r="134" spans="1:21">
      <c r="A134" s="240">
        <v>38</v>
      </c>
      <c r="B134" s="240" t="s">
        <v>220</v>
      </c>
      <c r="C134" s="240">
        <v>3</v>
      </c>
      <c r="D134" s="240">
        <v>8</v>
      </c>
      <c r="E134" s="240">
        <v>1</v>
      </c>
      <c r="F134" s="240">
        <v>0</v>
      </c>
      <c r="G134" s="240">
        <v>3</v>
      </c>
      <c r="H134" s="240" t="s">
        <v>188</v>
      </c>
      <c r="I134" s="240">
        <v>3</v>
      </c>
      <c r="J134" s="240">
        <v>39202</v>
      </c>
      <c r="K134" s="240">
        <v>3000</v>
      </c>
      <c r="L134" s="240">
        <v>1</v>
      </c>
      <c r="M134" s="240">
        <v>1</v>
      </c>
      <c r="N134" s="240">
        <v>26</v>
      </c>
      <c r="O134" s="240" t="s">
        <v>325</v>
      </c>
      <c r="P134" s="258">
        <v>780000</v>
      </c>
      <c r="Q134" s="258">
        <v>780000</v>
      </c>
      <c r="R134" s="258">
        <v>493942</v>
      </c>
      <c r="S134" s="258">
        <v>493942</v>
      </c>
    </row>
    <row r="135" spans="1:21">
      <c r="A135" s="240">
        <v>38</v>
      </c>
      <c r="B135" s="240" t="s">
        <v>220</v>
      </c>
      <c r="C135" s="240">
        <v>3</v>
      </c>
      <c r="D135" s="240">
        <v>8</v>
      </c>
      <c r="E135" s="240">
        <v>1</v>
      </c>
      <c r="F135" s="240">
        <v>0</v>
      </c>
      <c r="G135" s="240">
        <v>3</v>
      </c>
      <c r="H135" s="240" t="s">
        <v>188</v>
      </c>
      <c r="I135" s="240">
        <v>3</v>
      </c>
      <c r="J135" s="240">
        <v>39301</v>
      </c>
      <c r="K135" s="240">
        <v>3000</v>
      </c>
      <c r="L135" s="240">
        <v>1</v>
      </c>
      <c r="M135" s="240">
        <v>1</v>
      </c>
      <c r="N135" s="240">
        <v>26</v>
      </c>
      <c r="O135" s="240" t="s">
        <v>325</v>
      </c>
      <c r="P135" s="258">
        <v>0</v>
      </c>
      <c r="Q135" s="258">
        <v>0</v>
      </c>
      <c r="R135" s="258"/>
      <c r="S135" s="258"/>
    </row>
    <row r="136" spans="1:21">
      <c r="A136" s="240">
        <v>38</v>
      </c>
      <c r="B136" s="240" t="s">
        <v>220</v>
      </c>
      <c r="C136" s="240">
        <v>3</v>
      </c>
      <c r="D136" s="240">
        <v>8</v>
      </c>
      <c r="E136" s="240">
        <v>1</v>
      </c>
      <c r="F136" s="240">
        <v>0</v>
      </c>
      <c r="G136" s="240">
        <v>3</v>
      </c>
      <c r="H136" s="240" t="s">
        <v>188</v>
      </c>
      <c r="I136" s="240">
        <v>3</v>
      </c>
      <c r="J136" s="240">
        <v>39501</v>
      </c>
      <c r="K136" s="240">
        <v>3000</v>
      </c>
      <c r="L136" s="240">
        <v>1</v>
      </c>
      <c r="M136" s="240">
        <v>1</v>
      </c>
      <c r="N136" s="240">
        <v>26</v>
      </c>
      <c r="O136" s="240" t="s">
        <v>325</v>
      </c>
      <c r="P136" s="258">
        <v>0</v>
      </c>
      <c r="Q136" s="258">
        <v>0</v>
      </c>
      <c r="R136" s="258"/>
      <c r="S136" s="258"/>
    </row>
    <row r="137" spans="1:21">
      <c r="A137" s="240">
        <v>38</v>
      </c>
      <c r="B137" s="240" t="s">
        <v>220</v>
      </c>
      <c r="C137" s="240">
        <v>3</v>
      </c>
      <c r="D137" s="240">
        <v>8</v>
      </c>
      <c r="E137" s="240">
        <v>1</v>
      </c>
      <c r="F137" s="240">
        <v>0</v>
      </c>
      <c r="G137" s="240">
        <v>3</v>
      </c>
      <c r="H137" s="240" t="s">
        <v>188</v>
      </c>
      <c r="I137" s="240">
        <v>3</v>
      </c>
      <c r="J137" s="240">
        <v>39801</v>
      </c>
      <c r="K137" s="240">
        <v>3000</v>
      </c>
      <c r="L137" s="240">
        <v>1</v>
      </c>
      <c r="M137" s="240">
        <v>1</v>
      </c>
      <c r="N137" s="240">
        <v>26</v>
      </c>
      <c r="O137" s="240" t="s">
        <v>325</v>
      </c>
      <c r="P137" s="258">
        <v>1500000</v>
      </c>
      <c r="Q137" s="258">
        <v>1500000</v>
      </c>
      <c r="R137" s="258">
        <v>1433646</v>
      </c>
      <c r="S137" s="258">
        <v>1433646</v>
      </c>
    </row>
    <row r="138" spans="1:21">
      <c r="A138" s="240">
        <v>38</v>
      </c>
      <c r="B138" s="240" t="s">
        <v>220</v>
      </c>
      <c r="C138" s="240">
        <v>3</v>
      </c>
      <c r="D138" s="240">
        <v>8</v>
      </c>
      <c r="E138" s="240">
        <v>1</v>
      </c>
      <c r="F138" s="240">
        <v>0</v>
      </c>
      <c r="G138" s="240">
        <v>3</v>
      </c>
      <c r="H138" s="240" t="s">
        <v>188</v>
      </c>
      <c r="I138" s="240">
        <v>3</v>
      </c>
      <c r="J138" s="240">
        <v>43901</v>
      </c>
      <c r="K138" s="240">
        <v>4000</v>
      </c>
      <c r="L138" s="240">
        <v>1</v>
      </c>
      <c r="M138" s="240">
        <v>1</v>
      </c>
      <c r="N138" s="240">
        <v>26</v>
      </c>
      <c r="O138" s="240" t="s">
        <v>325</v>
      </c>
      <c r="P138" s="258">
        <v>425000</v>
      </c>
      <c r="Q138" s="258">
        <v>425000</v>
      </c>
      <c r="R138" s="258">
        <v>283720</v>
      </c>
      <c r="S138" s="258">
        <v>283720</v>
      </c>
    </row>
    <row r="139" spans="1:21" ht="77.25">
      <c r="A139" s="240">
        <v>38</v>
      </c>
      <c r="B139" s="240" t="s">
        <v>220</v>
      </c>
      <c r="C139" s="240">
        <v>3</v>
      </c>
      <c r="D139" s="240">
        <v>8</v>
      </c>
      <c r="E139" s="240">
        <v>1</v>
      </c>
      <c r="F139" s="240">
        <v>0</v>
      </c>
      <c r="G139" s="240">
        <v>3</v>
      </c>
      <c r="H139" s="240" t="s">
        <v>190</v>
      </c>
      <c r="I139" s="240">
        <v>10</v>
      </c>
      <c r="J139" s="240">
        <v>53101</v>
      </c>
      <c r="K139" s="240">
        <v>5000</v>
      </c>
      <c r="L139" s="240">
        <v>2</v>
      </c>
      <c r="M139" s="240">
        <v>1</v>
      </c>
      <c r="N139" s="240">
        <v>25</v>
      </c>
      <c r="O139" s="240" t="s">
        <v>410</v>
      </c>
      <c r="P139" s="258">
        <v>0</v>
      </c>
      <c r="Q139" s="258">
        <v>0</v>
      </c>
      <c r="R139" s="258"/>
      <c r="S139" s="258"/>
    </row>
    <row r="140" spans="1:21" ht="77.25">
      <c r="A140" s="240">
        <v>38</v>
      </c>
      <c r="B140" s="240" t="s">
        <v>220</v>
      </c>
      <c r="C140" s="240">
        <v>3</v>
      </c>
      <c r="D140" s="240">
        <v>8</v>
      </c>
      <c r="E140" s="240">
        <v>1</v>
      </c>
      <c r="F140" s="240">
        <v>0</v>
      </c>
      <c r="G140" s="240">
        <v>3</v>
      </c>
      <c r="H140" s="240" t="s">
        <v>190</v>
      </c>
      <c r="I140" s="240">
        <v>10</v>
      </c>
      <c r="J140" s="240">
        <v>53101</v>
      </c>
      <c r="K140" s="240">
        <v>5000</v>
      </c>
      <c r="L140" s="240">
        <v>2</v>
      </c>
      <c r="M140" s="240">
        <v>1</v>
      </c>
      <c r="N140" s="240">
        <v>26</v>
      </c>
      <c r="O140" s="240" t="s">
        <v>411</v>
      </c>
      <c r="P140" s="258">
        <v>0</v>
      </c>
      <c r="Q140" s="258">
        <v>0</v>
      </c>
      <c r="R140" s="258"/>
      <c r="S140" s="258"/>
    </row>
    <row r="141" spans="1:21" ht="77.25">
      <c r="A141" s="240">
        <v>38</v>
      </c>
      <c r="B141" s="240" t="s">
        <v>220</v>
      </c>
      <c r="C141" s="240">
        <v>3</v>
      </c>
      <c r="D141" s="240">
        <v>8</v>
      </c>
      <c r="E141" s="240">
        <v>1</v>
      </c>
      <c r="F141" s="240">
        <v>0</v>
      </c>
      <c r="G141" s="240">
        <v>3</v>
      </c>
      <c r="H141" s="240" t="s">
        <v>190</v>
      </c>
      <c r="I141" s="240">
        <v>10</v>
      </c>
      <c r="J141" s="240">
        <v>62201</v>
      </c>
      <c r="K141" s="240">
        <v>6000</v>
      </c>
      <c r="L141" s="240">
        <v>3</v>
      </c>
      <c r="M141" s="240">
        <v>1</v>
      </c>
      <c r="N141" s="240">
        <v>25</v>
      </c>
      <c r="O141" s="240" t="s">
        <v>410</v>
      </c>
      <c r="P141" s="258">
        <v>0</v>
      </c>
      <c r="Q141" s="258">
        <v>0</v>
      </c>
      <c r="R141" s="258"/>
      <c r="S141" s="258"/>
    </row>
    <row r="142" spans="1:21">
      <c r="A142" s="240">
        <v>38</v>
      </c>
      <c r="B142" s="240" t="s">
        <v>220</v>
      </c>
      <c r="C142" s="240">
        <v>1</v>
      </c>
      <c r="D142" s="240">
        <v>3</v>
      </c>
      <c r="E142" s="240">
        <v>4</v>
      </c>
      <c r="F142" s="240">
        <v>0</v>
      </c>
      <c r="G142" s="240">
        <v>1</v>
      </c>
      <c r="H142" s="240" t="s">
        <v>196</v>
      </c>
      <c r="I142" s="240">
        <v>1</v>
      </c>
      <c r="J142" s="240">
        <v>11301</v>
      </c>
      <c r="K142" s="240">
        <v>1000</v>
      </c>
      <c r="L142" s="240">
        <v>1</v>
      </c>
      <c r="M142" s="240">
        <v>1</v>
      </c>
      <c r="N142" s="240">
        <v>26</v>
      </c>
      <c r="O142" s="240" t="s">
        <v>325</v>
      </c>
      <c r="P142" s="258">
        <v>52367</v>
      </c>
      <c r="Q142" s="258">
        <v>52367</v>
      </c>
      <c r="R142" s="258">
        <v>34590</v>
      </c>
      <c r="S142" s="258">
        <v>34590</v>
      </c>
      <c r="U142" s="210"/>
    </row>
    <row r="143" spans="1:21">
      <c r="A143" s="240">
        <v>38</v>
      </c>
      <c r="B143" s="240" t="s">
        <v>220</v>
      </c>
      <c r="C143" s="240">
        <v>1</v>
      </c>
      <c r="D143" s="240">
        <v>3</v>
      </c>
      <c r="E143" s="240">
        <v>4</v>
      </c>
      <c r="F143" s="240">
        <v>0</v>
      </c>
      <c r="G143" s="240">
        <v>1</v>
      </c>
      <c r="H143" s="240" t="s">
        <v>196</v>
      </c>
      <c r="I143" s="240">
        <v>1</v>
      </c>
      <c r="J143" s="240">
        <v>13201</v>
      </c>
      <c r="K143" s="240">
        <v>1000</v>
      </c>
      <c r="L143" s="240">
        <v>1</v>
      </c>
      <c r="M143" s="240">
        <v>1</v>
      </c>
      <c r="N143" s="240">
        <v>26</v>
      </c>
      <c r="O143" s="240" t="s">
        <v>325</v>
      </c>
      <c r="P143" s="258">
        <v>0</v>
      </c>
      <c r="Q143" s="258">
        <v>0</v>
      </c>
      <c r="R143" s="258"/>
      <c r="S143" s="258"/>
      <c r="U143" s="210"/>
    </row>
    <row r="144" spans="1:21">
      <c r="A144" s="240">
        <v>38</v>
      </c>
      <c r="B144" s="240" t="s">
        <v>220</v>
      </c>
      <c r="C144" s="240">
        <v>1</v>
      </c>
      <c r="D144" s="240">
        <v>3</v>
      </c>
      <c r="E144" s="240">
        <v>4</v>
      </c>
      <c r="F144" s="240">
        <v>0</v>
      </c>
      <c r="G144" s="240">
        <v>1</v>
      </c>
      <c r="H144" s="240" t="s">
        <v>196</v>
      </c>
      <c r="I144" s="240">
        <v>1</v>
      </c>
      <c r="J144" s="240">
        <v>13202</v>
      </c>
      <c r="K144" s="240">
        <v>1000</v>
      </c>
      <c r="L144" s="240">
        <v>1</v>
      </c>
      <c r="M144" s="240">
        <v>1</v>
      </c>
      <c r="N144" s="240">
        <v>26</v>
      </c>
      <c r="O144" s="240" t="s">
        <v>325</v>
      </c>
      <c r="P144" s="258">
        <v>0</v>
      </c>
      <c r="Q144" s="258">
        <v>0</v>
      </c>
      <c r="R144" s="258"/>
      <c r="S144" s="258"/>
      <c r="U144" s="210"/>
    </row>
    <row r="145" spans="1:21">
      <c r="A145" s="240">
        <v>38</v>
      </c>
      <c r="B145" s="240" t="s">
        <v>220</v>
      </c>
      <c r="C145" s="240">
        <v>1</v>
      </c>
      <c r="D145" s="240">
        <v>3</v>
      </c>
      <c r="E145" s="240">
        <v>4</v>
      </c>
      <c r="F145" s="240">
        <v>0</v>
      </c>
      <c r="G145" s="240">
        <v>1</v>
      </c>
      <c r="H145" s="240" t="s">
        <v>196</v>
      </c>
      <c r="I145" s="240">
        <v>1</v>
      </c>
      <c r="J145" s="240">
        <v>14101</v>
      </c>
      <c r="K145" s="240">
        <v>1000</v>
      </c>
      <c r="L145" s="240">
        <v>1</v>
      </c>
      <c r="M145" s="240">
        <v>1</v>
      </c>
      <c r="N145" s="240">
        <v>26</v>
      </c>
      <c r="O145" s="240" t="s">
        <v>325</v>
      </c>
      <c r="P145" s="258">
        <v>6249</v>
      </c>
      <c r="Q145" s="258">
        <v>6249</v>
      </c>
      <c r="R145" s="258">
        <v>9086</v>
      </c>
      <c r="S145" s="258">
        <v>3395</v>
      </c>
      <c r="T145" s="210"/>
      <c r="U145" s="210"/>
    </row>
    <row r="146" spans="1:21">
      <c r="A146" s="240">
        <v>38</v>
      </c>
      <c r="B146" s="240" t="s">
        <v>220</v>
      </c>
      <c r="C146" s="240">
        <v>1</v>
      </c>
      <c r="D146" s="240">
        <v>3</v>
      </c>
      <c r="E146" s="240">
        <v>4</v>
      </c>
      <c r="F146" s="240">
        <v>0</v>
      </c>
      <c r="G146" s="240">
        <v>1</v>
      </c>
      <c r="H146" s="240" t="s">
        <v>196</v>
      </c>
      <c r="I146" s="240">
        <v>1</v>
      </c>
      <c r="J146" s="240">
        <v>14105</v>
      </c>
      <c r="K146" s="240">
        <v>1000</v>
      </c>
      <c r="L146" s="240">
        <v>1</v>
      </c>
      <c r="M146" s="240">
        <v>1</v>
      </c>
      <c r="N146" s="240">
        <v>26</v>
      </c>
      <c r="O146" s="240" t="s">
        <v>325</v>
      </c>
      <c r="P146" s="258">
        <v>6756</v>
      </c>
      <c r="Q146" s="258">
        <v>6756</v>
      </c>
      <c r="R146" s="258">
        <v>7037</v>
      </c>
      <c r="S146" s="258">
        <v>0</v>
      </c>
      <c r="U146" s="210"/>
    </row>
    <row r="147" spans="1:21">
      <c r="A147" s="240">
        <v>38</v>
      </c>
      <c r="B147" s="240" t="s">
        <v>220</v>
      </c>
      <c r="C147" s="240">
        <v>1</v>
      </c>
      <c r="D147" s="240">
        <v>3</v>
      </c>
      <c r="E147" s="240">
        <v>4</v>
      </c>
      <c r="F147" s="240">
        <v>0</v>
      </c>
      <c r="G147" s="240">
        <v>1</v>
      </c>
      <c r="H147" s="240" t="s">
        <v>196</v>
      </c>
      <c r="I147" s="240">
        <v>1</v>
      </c>
      <c r="J147" s="240">
        <v>14201</v>
      </c>
      <c r="K147" s="240">
        <v>1000</v>
      </c>
      <c r="L147" s="240">
        <v>1</v>
      </c>
      <c r="M147" s="240">
        <v>1</v>
      </c>
      <c r="N147" s="240">
        <v>26</v>
      </c>
      <c r="O147" s="240" t="s">
        <v>325</v>
      </c>
      <c r="P147" s="258">
        <v>7236</v>
      </c>
      <c r="Q147" s="258">
        <v>7236</v>
      </c>
      <c r="R147" s="258">
        <v>8297</v>
      </c>
      <c r="S147" s="258">
        <v>6048</v>
      </c>
      <c r="U147" s="210"/>
    </row>
    <row r="148" spans="1:21">
      <c r="A148" s="240">
        <v>38</v>
      </c>
      <c r="B148" s="240" t="s">
        <v>220</v>
      </c>
      <c r="C148" s="240">
        <v>1</v>
      </c>
      <c r="D148" s="240">
        <v>3</v>
      </c>
      <c r="E148" s="240">
        <v>4</v>
      </c>
      <c r="F148" s="240">
        <v>0</v>
      </c>
      <c r="G148" s="240">
        <v>1</v>
      </c>
      <c r="H148" s="240" t="s">
        <v>196</v>
      </c>
      <c r="I148" s="240">
        <v>1</v>
      </c>
      <c r="J148" s="240">
        <v>14301</v>
      </c>
      <c r="K148" s="240">
        <v>1000</v>
      </c>
      <c r="L148" s="240">
        <v>1</v>
      </c>
      <c r="M148" s="240">
        <v>1</v>
      </c>
      <c r="N148" s="240">
        <v>26</v>
      </c>
      <c r="O148" s="240" t="s">
        <v>325</v>
      </c>
      <c r="P148" s="258">
        <v>2910</v>
      </c>
      <c r="Q148" s="258">
        <v>2910</v>
      </c>
      <c r="R148" s="258">
        <v>3319</v>
      </c>
      <c r="S148" s="258"/>
      <c r="U148" s="210"/>
    </row>
    <row r="149" spans="1:21">
      <c r="A149" s="240">
        <v>38</v>
      </c>
      <c r="B149" s="240" t="s">
        <v>220</v>
      </c>
      <c r="C149" s="240">
        <v>1</v>
      </c>
      <c r="D149" s="240">
        <v>3</v>
      </c>
      <c r="E149" s="240">
        <v>4</v>
      </c>
      <c r="F149" s="240">
        <v>0</v>
      </c>
      <c r="G149" s="240">
        <v>1</v>
      </c>
      <c r="H149" s="240" t="s">
        <v>196</v>
      </c>
      <c r="I149" s="240">
        <v>1</v>
      </c>
      <c r="J149" s="240">
        <v>14401</v>
      </c>
      <c r="K149" s="240">
        <v>1000</v>
      </c>
      <c r="L149" s="240">
        <v>1</v>
      </c>
      <c r="M149" s="240">
        <v>1</v>
      </c>
      <c r="N149" s="240">
        <v>26</v>
      </c>
      <c r="O149" s="240" t="s">
        <v>325</v>
      </c>
      <c r="P149" s="258">
        <v>14003</v>
      </c>
      <c r="Q149" s="258">
        <v>14003</v>
      </c>
      <c r="R149" s="258">
        <v>14003</v>
      </c>
      <c r="S149" s="258">
        <v>14003</v>
      </c>
      <c r="U149" s="210"/>
    </row>
    <row r="150" spans="1:21">
      <c r="A150" s="240">
        <v>38</v>
      </c>
      <c r="B150" s="240" t="s">
        <v>220</v>
      </c>
      <c r="C150" s="240">
        <v>1</v>
      </c>
      <c r="D150" s="240">
        <v>3</v>
      </c>
      <c r="E150" s="240">
        <v>4</v>
      </c>
      <c r="F150" s="240">
        <v>0</v>
      </c>
      <c r="G150" s="240">
        <v>1</v>
      </c>
      <c r="H150" s="240" t="s">
        <v>196</v>
      </c>
      <c r="I150" s="240">
        <v>1</v>
      </c>
      <c r="J150" s="240">
        <v>14403</v>
      </c>
      <c r="K150" s="240">
        <v>1000</v>
      </c>
      <c r="L150" s="240">
        <v>1</v>
      </c>
      <c r="M150" s="240">
        <v>1</v>
      </c>
      <c r="N150" s="240">
        <v>26</v>
      </c>
      <c r="O150" s="240" t="s">
        <v>325</v>
      </c>
      <c r="P150" s="258">
        <v>0</v>
      </c>
      <c r="Q150" s="258">
        <v>0</v>
      </c>
      <c r="R150" s="258"/>
      <c r="S150" s="258"/>
      <c r="U150" s="210"/>
    </row>
    <row r="151" spans="1:21">
      <c r="A151" s="240">
        <v>38</v>
      </c>
      <c r="B151" s="240" t="s">
        <v>220</v>
      </c>
      <c r="C151" s="240">
        <v>1</v>
      </c>
      <c r="D151" s="240">
        <v>3</v>
      </c>
      <c r="E151" s="240">
        <v>4</v>
      </c>
      <c r="F151" s="240">
        <v>0</v>
      </c>
      <c r="G151" s="240">
        <v>1</v>
      </c>
      <c r="H151" s="240" t="s">
        <v>196</v>
      </c>
      <c r="I151" s="240">
        <v>1</v>
      </c>
      <c r="J151" s="240">
        <v>15101</v>
      </c>
      <c r="K151" s="240">
        <v>1000</v>
      </c>
      <c r="L151" s="240">
        <v>1</v>
      </c>
      <c r="M151" s="240">
        <v>1</v>
      </c>
      <c r="N151" s="240">
        <v>26</v>
      </c>
      <c r="O151" s="240" t="s">
        <v>325</v>
      </c>
      <c r="P151" s="258">
        <v>13827</v>
      </c>
      <c r="Q151" s="258">
        <v>13827</v>
      </c>
      <c r="R151" s="258">
        <v>13825</v>
      </c>
      <c r="S151" s="258">
        <v>13825</v>
      </c>
      <c r="U151" s="210"/>
    </row>
    <row r="152" spans="1:21">
      <c r="A152" s="240">
        <v>38</v>
      </c>
      <c r="B152" s="240" t="s">
        <v>220</v>
      </c>
      <c r="C152" s="240">
        <v>1</v>
      </c>
      <c r="D152" s="240">
        <v>3</v>
      </c>
      <c r="E152" s="240">
        <v>4</v>
      </c>
      <c r="F152" s="240">
        <v>0</v>
      </c>
      <c r="G152" s="240">
        <v>1</v>
      </c>
      <c r="H152" s="240" t="s">
        <v>196</v>
      </c>
      <c r="I152" s="240">
        <v>1</v>
      </c>
      <c r="J152" s="240">
        <v>15401</v>
      </c>
      <c r="K152" s="240">
        <v>1000</v>
      </c>
      <c r="L152" s="240">
        <v>1</v>
      </c>
      <c r="M152" s="240">
        <v>1</v>
      </c>
      <c r="N152" s="240">
        <v>26</v>
      </c>
      <c r="O152" s="240" t="s">
        <v>325</v>
      </c>
      <c r="P152" s="258">
        <v>0</v>
      </c>
      <c r="Q152" s="258">
        <v>0</v>
      </c>
      <c r="R152" s="258"/>
      <c r="S152" s="258"/>
      <c r="U152" s="210"/>
    </row>
    <row r="153" spans="1:21">
      <c r="A153" s="240">
        <v>38</v>
      </c>
      <c r="B153" s="240" t="s">
        <v>220</v>
      </c>
      <c r="C153" s="240">
        <v>1</v>
      </c>
      <c r="D153" s="240">
        <v>3</v>
      </c>
      <c r="E153" s="240">
        <v>4</v>
      </c>
      <c r="F153" s="240">
        <v>0</v>
      </c>
      <c r="G153" s="240">
        <v>1</v>
      </c>
      <c r="H153" s="240" t="s">
        <v>196</v>
      </c>
      <c r="I153" s="240">
        <v>1</v>
      </c>
      <c r="J153" s="249">
        <v>15402</v>
      </c>
      <c r="K153" s="240">
        <v>1000</v>
      </c>
      <c r="L153" s="240">
        <v>1</v>
      </c>
      <c r="M153" s="240">
        <v>1</v>
      </c>
      <c r="N153" s="240">
        <v>26</v>
      </c>
      <c r="O153" s="240" t="s">
        <v>325</v>
      </c>
      <c r="P153" s="258">
        <v>71754</v>
      </c>
      <c r="Q153" s="258">
        <v>71754</v>
      </c>
      <c r="R153" s="258">
        <v>71754</v>
      </c>
      <c r="S153" s="258">
        <v>71754</v>
      </c>
      <c r="U153" s="210"/>
    </row>
    <row r="154" spans="1:21">
      <c r="A154" s="240">
        <v>38</v>
      </c>
      <c r="B154" s="240" t="s">
        <v>220</v>
      </c>
      <c r="C154" s="240">
        <v>1</v>
      </c>
      <c r="D154" s="240">
        <v>3</v>
      </c>
      <c r="E154" s="240">
        <v>4</v>
      </c>
      <c r="F154" s="240">
        <v>0</v>
      </c>
      <c r="G154" s="240">
        <v>1</v>
      </c>
      <c r="H154" s="240" t="s">
        <v>196</v>
      </c>
      <c r="I154" s="240">
        <v>1</v>
      </c>
      <c r="J154" s="249">
        <v>15403</v>
      </c>
      <c r="K154" s="240">
        <v>1000</v>
      </c>
      <c r="L154" s="240">
        <v>1</v>
      </c>
      <c r="M154" s="240">
        <v>1</v>
      </c>
      <c r="N154" s="240">
        <v>26</v>
      </c>
      <c r="O154" s="240" t="s">
        <v>325</v>
      </c>
      <c r="P154" s="258">
        <v>2564</v>
      </c>
      <c r="Q154" s="258">
        <v>2564</v>
      </c>
      <c r="R154" s="258">
        <v>20022</v>
      </c>
      <c r="S154" s="258">
        <v>20022</v>
      </c>
      <c r="U154" s="210"/>
    </row>
    <row r="155" spans="1:21">
      <c r="A155" s="240">
        <v>38</v>
      </c>
      <c r="B155" s="240" t="s">
        <v>220</v>
      </c>
      <c r="C155" s="240">
        <v>1</v>
      </c>
      <c r="D155" s="240">
        <v>3</v>
      </c>
      <c r="E155" s="240">
        <v>4</v>
      </c>
      <c r="F155" s="240">
        <v>0</v>
      </c>
      <c r="G155" s="240">
        <v>1</v>
      </c>
      <c r="H155" s="240" t="s">
        <v>196</v>
      </c>
      <c r="I155" s="240">
        <v>1</v>
      </c>
      <c r="J155" s="249">
        <v>21101</v>
      </c>
      <c r="K155" s="240">
        <v>2000</v>
      </c>
      <c r="L155" s="240">
        <v>1</v>
      </c>
      <c r="M155" s="240">
        <v>1</v>
      </c>
      <c r="N155" s="240">
        <v>26</v>
      </c>
      <c r="O155" s="240" t="s">
        <v>325</v>
      </c>
      <c r="P155" s="258">
        <v>0</v>
      </c>
      <c r="Q155" s="258">
        <v>0</v>
      </c>
      <c r="R155" s="258"/>
      <c r="S155" s="258"/>
      <c r="U155" s="210"/>
    </row>
    <row r="156" spans="1:21">
      <c r="A156" s="240">
        <v>38</v>
      </c>
      <c r="B156" s="240" t="s">
        <v>220</v>
      </c>
      <c r="C156" s="240">
        <v>1</v>
      </c>
      <c r="D156" s="240">
        <v>3</v>
      </c>
      <c r="E156" s="240">
        <v>4</v>
      </c>
      <c r="F156" s="240">
        <v>0</v>
      </c>
      <c r="G156" s="240">
        <v>1</v>
      </c>
      <c r="H156" s="240" t="s">
        <v>196</v>
      </c>
      <c r="I156" s="240">
        <v>1</v>
      </c>
      <c r="J156" s="249">
        <v>22106</v>
      </c>
      <c r="K156" s="240">
        <v>2000</v>
      </c>
      <c r="L156" s="240">
        <v>1</v>
      </c>
      <c r="M156" s="240">
        <v>1</v>
      </c>
      <c r="N156" s="240">
        <v>26</v>
      </c>
      <c r="O156" s="240" t="s">
        <v>325</v>
      </c>
      <c r="P156" s="258">
        <v>885</v>
      </c>
      <c r="Q156" s="258">
        <v>885</v>
      </c>
      <c r="R156" s="258"/>
      <c r="S156" s="258"/>
      <c r="U156" s="210"/>
    </row>
    <row r="157" spans="1:21">
      <c r="A157" s="240">
        <v>38</v>
      </c>
      <c r="B157" s="240" t="s">
        <v>220</v>
      </c>
      <c r="C157" s="240">
        <v>1</v>
      </c>
      <c r="D157" s="240">
        <v>3</v>
      </c>
      <c r="E157" s="240">
        <v>4</v>
      </c>
      <c r="F157" s="240">
        <v>0</v>
      </c>
      <c r="G157" s="240">
        <v>1</v>
      </c>
      <c r="H157" s="240" t="s">
        <v>196</v>
      </c>
      <c r="I157" s="240">
        <v>1</v>
      </c>
      <c r="J157" s="249">
        <v>29401</v>
      </c>
      <c r="K157" s="240">
        <v>2000</v>
      </c>
      <c r="L157" s="240">
        <v>1</v>
      </c>
      <c r="M157" s="240">
        <v>1</v>
      </c>
      <c r="N157" s="240">
        <v>26</v>
      </c>
      <c r="O157" s="240" t="s">
        <v>325</v>
      </c>
      <c r="P157" s="258">
        <v>916</v>
      </c>
      <c r="Q157" s="258">
        <v>916</v>
      </c>
      <c r="R157" s="258"/>
      <c r="S157" s="258"/>
      <c r="U157" s="210"/>
    </row>
    <row r="158" spans="1:21">
      <c r="A158" s="240">
        <v>38</v>
      </c>
      <c r="B158" s="240" t="s">
        <v>220</v>
      </c>
      <c r="C158" s="240">
        <v>1</v>
      </c>
      <c r="D158" s="240">
        <v>3</v>
      </c>
      <c r="E158" s="240">
        <v>4</v>
      </c>
      <c r="F158" s="240">
        <v>0</v>
      </c>
      <c r="G158" s="240">
        <v>1</v>
      </c>
      <c r="H158" s="240" t="s">
        <v>196</v>
      </c>
      <c r="I158" s="240">
        <v>1</v>
      </c>
      <c r="J158" s="249">
        <v>33401</v>
      </c>
      <c r="K158" s="240">
        <v>3000</v>
      </c>
      <c r="L158" s="240">
        <v>1</v>
      </c>
      <c r="M158" s="240">
        <v>1</v>
      </c>
      <c r="N158" s="240">
        <v>26</v>
      </c>
      <c r="O158" s="240" t="s">
        <v>325</v>
      </c>
      <c r="P158" s="258">
        <v>0</v>
      </c>
      <c r="Q158" s="258">
        <v>0</v>
      </c>
      <c r="R158" s="258"/>
      <c r="S158" s="258"/>
      <c r="U158" s="210"/>
    </row>
    <row r="159" spans="1:21">
      <c r="A159" s="240">
        <v>38</v>
      </c>
      <c r="B159" s="240" t="s">
        <v>220</v>
      </c>
      <c r="C159" s="240">
        <v>1</v>
      </c>
      <c r="D159" s="240">
        <v>3</v>
      </c>
      <c r="E159" s="240">
        <v>4</v>
      </c>
      <c r="F159" s="240">
        <v>0</v>
      </c>
      <c r="G159" s="240">
        <v>1</v>
      </c>
      <c r="H159" s="240" t="s">
        <v>196</v>
      </c>
      <c r="I159" s="240">
        <v>1</v>
      </c>
      <c r="J159" s="249">
        <v>37104</v>
      </c>
      <c r="K159" s="240">
        <v>3000</v>
      </c>
      <c r="L159" s="240">
        <v>1</v>
      </c>
      <c r="M159" s="240">
        <v>1</v>
      </c>
      <c r="N159" s="240">
        <v>26</v>
      </c>
      <c r="O159" s="240" t="s">
        <v>325</v>
      </c>
      <c r="P159" s="258">
        <v>9970</v>
      </c>
      <c r="Q159" s="258">
        <v>9970</v>
      </c>
      <c r="R159" s="258"/>
      <c r="S159" s="258"/>
      <c r="U159" s="210"/>
    </row>
    <row r="160" spans="1:21">
      <c r="A160" s="240">
        <v>38</v>
      </c>
      <c r="B160" s="240" t="s">
        <v>220</v>
      </c>
      <c r="C160" s="240">
        <v>1</v>
      </c>
      <c r="D160" s="240">
        <v>3</v>
      </c>
      <c r="E160" s="240">
        <v>4</v>
      </c>
      <c r="F160" s="240">
        <v>0</v>
      </c>
      <c r="G160" s="240">
        <v>1</v>
      </c>
      <c r="H160" s="240" t="s">
        <v>196</v>
      </c>
      <c r="I160" s="240">
        <v>1</v>
      </c>
      <c r="J160" s="249">
        <v>37504</v>
      </c>
      <c r="K160" s="240">
        <v>3000</v>
      </c>
      <c r="L160" s="240">
        <v>1</v>
      </c>
      <c r="M160" s="240">
        <v>1</v>
      </c>
      <c r="N160" s="240">
        <v>26</v>
      </c>
      <c r="O160" s="240" t="s">
        <v>325</v>
      </c>
      <c r="P160" s="258">
        <v>3314</v>
      </c>
      <c r="Q160" s="258">
        <v>3314</v>
      </c>
      <c r="R160" s="258"/>
      <c r="S160" s="258"/>
      <c r="U160" s="210"/>
    </row>
    <row r="161" spans="1:21">
      <c r="A161" s="240">
        <v>38</v>
      </c>
      <c r="B161" s="240" t="s">
        <v>220</v>
      </c>
      <c r="C161" s="240">
        <v>1</v>
      </c>
      <c r="D161" s="240">
        <v>3</v>
      </c>
      <c r="E161" s="240">
        <v>4</v>
      </c>
      <c r="F161" s="240">
        <v>0</v>
      </c>
      <c r="G161" s="240">
        <v>1</v>
      </c>
      <c r="H161" s="240" t="s">
        <v>196</v>
      </c>
      <c r="I161" s="240">
        <v>1</v>
      </c>
      <c r="J161" s="249">
        <v>39801</v>
      </c>
      <c r="K161" s="240">
        <v>3000</v>
      </c>
      <c r="L161" s="240">
        <v>1</v>
      </c>
      <c r="M161" s="240">
        <v>1</v>
      </c>
      <c r="N161" s="240">
        <v>26</v>
      </c>
      <c r="O161" s="240" t="s">
        <v>325</v>
      </c>
      <c r="P161" s="258">
        <v>0</v>
      </c>
      <c r="Q161" s="258">
        <v>0</v>
      </c>
      <c r="R161" s="258">
        <v>3665</v>
      </c>
      <c r="S161" s="258">
        <v>3665</v>
      </c>
      <c r="U161" s="210"/>
    </row>
    <row r="162" spans="1:21">
      <c r="A162" s="240">
        <v>38</v>
      </c>
      <c r="B162" s="240" t="s">
        <v>220</v>
      </c>
      <c r="C162" s="240">
        <v>3</v>
      </c>
      <c r="D162" s="240">
        <v>8</v>
      </c>
      <c r="E162" s="240">
        <v>1</v>
      </c>
      <c r="F162" s="240">
        <v>0</v>
      </c>
      <c r="G162" s="240">
        <v>2</v>
      </c>
      <c r="H162" s="240" t="s">
        <v>193</v>
      </c>
      <c r="I162" s="240">
        <v>1</v>
      </c>
      <c r="J162" s="249">
        <v>11301</v>
      </c>
      <c r="K162" s="240">
        <v>1000</v>
      </c>
      <c r="L162" s="240">
        <v>1</v>
      </c>
      <c r="M162" s="240">
        <v>1</v>
      </c>
      <c r="N162" s="240">
        <v>26</v>
      </c>
      <c r="O162" s="240" t="s">
        <v>325</v>
      </c>
      <c r="P162" s="258">
        <v>3608580</v>
      </c>
      <c r="Q162" s="258">
        <v>3608580</v>
      </c>
      <c r="R162" s="258">
        <v>3608580</v>
      </c>
      <c r="S162" s="258">
        <v>3608580</v>
      </c>
      <c r="U162" s="210"/>
    </row>
    <row r="163" spans="1:21">
      <c r="A163" s="240">
        <v>38</v>
      </c>
      <c r="B163" s="240" t="s">
        <v>220</v>
      </c>
      <c r="C163" s="240">
        <v>3</v>
      </c>
      <c r="D163" s="240">
        <v>8</v>
      </c>
      <c r="E163" s="240">
        <v>1</v>
      </c>
      <c r="F163" s="240">
        <v>0</v>
      </c>
      <c r="G163" s="240">
        <v>2</v>
      </c>
      <c r="H163" s="240" t="s">
        <v>193</v>
      </c>
      <c r="I163" s="240">
        <v>1</v>
      </c>
      <c r="J163" s="249">
        <v>13102</v>
      </c>
      <c r="K163" s="240">
        <v>1000</v>
      </c>
      <c r="L163" s="240">
        <v>1</v>
      </c>
      <c r="M163" s="240">
        <v>1</v>
      </c>
      <c r="N163" s="240">
        <v>26</v>
      </c>
      <c r="O163" s="240" t="s">
        <v>325</v>
      </c>
      <c r="P163" s="258">
        <v>685968</v>
      </c>
      <c r="Q163" s="258">
        <v>685968</v>
      </c>
      <c r="R163" s="258">
        <v>685968</v>
      </c>
      <c r="S163" s="258">
        <v>685968</v>
      </c>
      <c r="U163" s="210"/>
    </row>
    <row r="164" spans="1:21">
      <c r="A164" s="240">
        <v>38</v>
      </c>
      <c r="B164" s="240" t="s">
        <v>220</v>
      </c>
      <c r="C164" s="240">
        <v>3</v>
      </c>
      <c r="D164" s="240">
        <v>8</v>
      </c>
      <c r="E164" s="240">
        <v>1</v>
      </c>
      <c r="F164" s="240">
        <v>0</v>
      </c>
      <c r="G164" s="240">
        <v>2</v>
      </c>
      <c r="H164" s="240" t="s">
        <v>193</v>
      </c>
      <c r="I164" s="240">
        <v>1</v>
      </c>
      <c r="J164" s="240">
        <v>13201</v>
      </c>
      <c r="K164" s="240">
        <v>1000</v>
      </c>
      <c r="L164" s="240">
        <v>1</v>
      </c>
      <c r="M164" s="240">
        <v>1</v>
      </c>
      <c r="N164" s="240">
        <v>26</v>
      </c>
      <c r="O164" s="240" t="s">
        <v>325</v>
      </c>
      <c r="P164" s="258">
        <v>0</v>
      </c>
      <c r="Q164" s="258">
        <v>0</v>
      </c>
      <c r="R164" s="258"/>
      <c r="S164" s="258"/>
      <c r="U164" s="210"/>
    </row>
    <row r="165" spans="1:21">
      <c r="A165" s="240">
        <v>38</v>
      </c>
      <c r="B165" s="240" t="s">
        <v>220</v>
      </c>
      <c r="C165" s="240">
        <v>3</v>
      </c>
      <c r="D165" s="240">
        <v>8</v>
      </c>
      <c r="E165" s="240">
        <v>1</v>
      </c>
      <c r="F165" s="240">
        <v>0</v>
      </c>
      <c r="G165" s="240">
        <v>2</v>
      </c>
      <c r="H165" s="240" t="s">
        <v>193</v>
      </c>
      <c r="I165" s="240">
        <v>1</v>
      </c>
      <c r="J165" s="240">
        <v>13202</v>
      </c>
      <c r="K165" s="240">
        <v>1000</v>
      </c>
      <c r="L165" s="240">
        <v>1</v>
      </c>
      <c r="M165" s="240">
        <v>1</v>
      </c>
      <c r="N165" s="240">
        <v>26</v>
      </c>
      <c r="O165" s="240" t="s">
        <v>325</v>
      </c>
      <c r="P165" s="258">
        <v>0</v>
      </c>
      <c r="Q165" s="258">
        <v>0</v>
      </c>
      <c r="R165" s="258"/>
      <c r="S165" s="258"/>
      <c r="U165" s="210"/>
    </row>
    <row r="166" spans="1:21">
      <c r="A166" s="240">
        <v>38</v>
      </c>
      <c r="B166" s="240" t="s">
        <v>220</v>
      </c>
      <c r="C166" s="240">
        <v>1</v>
      </c>
      <c r="D166" s="240">
        <v>3</v>
      </c>
      <c r="E166" s="240">
        <v>4</v>
      </c>
      <c r="F166" s="240">
        <v>0</v>
      </c>
      <c r="G166" s="240">
        <v>1</v>
      </c>
      <c r="H166" s="240" t="s">
        <v>196</v>
      </c>
      <c r="I166" s="240">
        <v>1</v>
      </c>
      <c r="J166" s="240">
        <v>12201</v>
      </c>
      <c r="K166" s="240">
        <v>1000</v>
      </c>
      <c r="L166" s="240">
        <v>1</v>
      </c>
      <c r="M166" s="240">
        <v>4</v>
      </c>
      <c r="N166" s="240">
        <v>26</v>
      </c>
      <c r="O166" s="240" t="s">
        <v>325</v>
      </c>
      <c r="P166" s="258">
        <v>207000</v>
      </c>
      <c r="Q166" s="258">
        <v>207000</v>
      </c>
      <c r="R166" s="258">
        <v>389585</v>
      </c>
      <c r="S166" s="258">
        <v>366217</v>
      </c>
      <c r="U166" s="210"/>
    </row>
    <row r="167" spans="1:21">
      <c r="A167" s="240">
        <v>38</v>
      </c>
      <c r="B167" s="240" t="s">
        <v>220</v>
      </c>
      <c r="C167" s="240">
        <v>1</v>
      </c>
      <c r="D167" s="240">
        <v>3</v>
      </c>
      <c r="E167" s="240">
        <v>4</v>
      </c>
      <c r="F167" s="240">
        <v>0</v>
      </c>
      <c r="G167" s="240">
        <v>1</v>
      </c>
      <c r="H167" s="240" t="s">
        <v>196</v>
      </c>
      <c r="I167" s="240">
        <v>1</v>
      </c>
      <c r="J167" s="240">
        <v>15301</v>
      </c>
      <c r="K167" s="240">
        <v>1000</v>
      </c>
      <c r="L167" s="240">
        <v>1</v>
      </c>
      <c r="M167" s="240">
        <v>4</v>
      </c>
      <c r="N167" s="240">
        <v>26</v>
      </c>
      <c r="O167" s="240" t="s">
        <v>325</v>
      </c>
      <c r="P167" s="258">
        <v>0</v>
      </c>
      <c r="Q167" s="258">
        <v>0</v>
      </c>
      <c r="R167" s="258"/>
      <c r="S167" s="258"/>
      <c r="U167" s="210"/>
    </row>
    <row r="168" spans="1:21">
      <c r="A168" s="240">
        <v>38</v>
      </c>
      <c r="B168" s="240" t="s">
        <v>220</v>
      </c>
      <c r="C168" s="240">
        <v>1</v>
      </c>
      <c r="D168" s="240">
        <v>3</v>
      </c>
      <c r="E168" s="240">
        <v>4</v>
      </c>
      <c r="F168" s="240">
        <v>0</v>
      </c>
      <c r="G168" s="240">
        <v>1</v>
      </c>
      <c r="H168" s="240" t="s">
        <v>196</v>
      </c>
      <c r="I168" s="240">
        <v>1</v>
      </c>
      <c r="J168" s="240">
        <v>15901</v>
      </c>
      <c r="K168" s="240">
        <v>1000</v>
      </c>
      <c r="L168" s="240">
        <v>1</v>
      </c>
      <c r="M168" s="240">
        <v>4</v>
      </c>
      <c r="N168" s="240">
        <v>26</v>
      </c>
      <c r="O168" s="240" t="s">
        <v>325</v>
      </c>
      <c r="P168" s="258">
        <v>0</v>
      </c>
      <c r="Q168" s="258">
        <v>0</v>
      </c>
      <c r="R168" s="258"/>
      <c r="S168" s="258"/>
      <c r="U168" s="210"/>
    </row>
    <row r="169" spans="1:21">
      <c r="A169" s="249">
        <v>38</v>
      </c>
      <c r="B169" s="249" t="s">
        <v>220</v>
      </c>
      <c r="C169" s="249">
        <v>1</v>
      </c>
      <c r="D169" s="249">
        <v>3</v>
      </c>
      <c r="E169" s="249">
        <v>4</v>
      </c>
      <c r="F169" s="249">
        <v>0</v>
      </c>
      <c r="G169" s="249">
        <v>1</v>
      </c>
      <c r="H169" s="249" t="s">
        <v>196</v>
      </c>
      <c r="I169" s="249">
        <v>1</v>
      </c>
      <c r="J169" s="249">
        <v>29401</v>
      </c>
      <c r="K169" s="249">
        <v>2000</v>
      </c>
      <c r="L169" s="249">
        <v>1</v>
      </c>
      <c r="M169" s="249">
        <v>4</v>
      </c>
      <c r="N169" s="249">
        <v>26</v>
      </c>
      <c r="O169" s="250">
        <v>0</v>
      </c>
      <c r="P169" s="258">
        <v>1500</v>
      </c>
      <c r="Q169" s="258">
        <v>1500</v>
      </c>
      <c r="R169" s="258"/>
      <c r="S169" s="258"/>
      <c r="U169" s="210"/>
    </row>
    <row r="170" spans="1:21">
      <c r="A170" s="240">
        <v>38</v>
      </c>
      <c r="B170" s="240" t="s">
        <v>220</v>
      </c>
      <c r="C170" s="240">
        <v>3</v>
      </c>
      <c r="D170" s="240">
        <v>8</v>
      </c>
      <c r="E170" s="240">
        <v>1</v>
      </c>
      <c r="F170" s="240">
        <v>0</v>
      </c>
      <c r="G170" s="240">
        <v>3</v>
      </c>
      <c r="H170" s="240" t="s">
        <v>188</v>
      </c>
      <c r="I170" s="240">
        <v>1</v>
      </c>
      <c r="J170" s="240">
        <v>15901</v>
      </c>
      <c r="K170" s="240">
        <v>1000</v>
      </c>
      <c r="L170" s="240">
        <v>1</v>
      </c>
      <c r="M170" s="240">
        <v>4</v>
      </c>
      <c r="N170" s="240">
        <v>26</v>
      </c>
      <c r="O170" s="240" t="s">
        <v>325</v>
      </c>
      <c r="P170" s="258">
        <v>0</v>
      </c>
      <c r="Q170" s="258">
        <v>0</v>
      </c>
      <c r="R170" s="258"/>
      <c r="S170" s="258"/>
    </row>
    <row r="171" spans="1:21">
      <c r="A171" s="240">
        <v>38</v>
      </c>
      <c r="B171" s="240" t="s">
        <v>220</v>
      </c>
      <c r="C171" s="240">
        <v>3</v>
      </c>
      <c r="D171" s="240">
        <v>8</v>
      </c>
      <c r="E171" s="240">
        <v>1</v>
      </c>
      <c r="F171" s="240">
        <v>0</v>
      </c>
      <c r="G171" s="240">
        <v>3</v>
      </c>
      <c r="H171" s="240" t="s">
        <v>188</v>
      </c>
      <c r="I171" s="240">
        <v>3</v>
      </c>
      <c r="J171" s="240">
        <v>12201</v>
      </c>
      <c r="K171" s="240">
        <v>1000</v>
      </c>
      <c r="L171" s="240">
        <v>1</v>
      </c>
      <c r="M171" s="240">
        <v>4</v>
      </c>
      <c r="N171" s="240">
        <v>26</v>
      </c>
      <c r="O171" s="240" t="s">
        <v>325</v>
      </c>
      <c r="P171" s="258">
        <v>4500000</v>
      </c>
      <c r="Q171" s="258">
        <v>4500000</v>
      </c>
      <c r="R171" s="258">
        <v>4258085</v>
      </c>
      <c r="S171" s="258">
        <v>3748276</v>
      </c>
    </row>
    <row r="172" spans="1:21">
      <c r="A172" s="240">
        <v>38</v>
      </c>
      <c r="B172" s="240" t="s">
        <v>220</v>
      </c>
      <c r="C172" s="240">
        <v>3</v>
      </c>
      <c r="D172" s="240">
        <v>8</v>
      </c>
      <c r="E172" s="240">
        <v>1</v>
      </c>
      <c r="F172" s="240">
        <v>0</v>
      </c>
      <c r="G172" s="240">
        <v>3</v>
      </c>
      <c r="H172" s="240" t="s">
        <v>188</v>
      </c>
      <c r="I172" s="240">
        <v>3</v>
      </c>
      <c r="J172" s="240">
        <v>15301</v>
      </c>
      <c r="K172" s="240">
        <v>1000</v>
      </c>
      <c r="L172" s="240">
        <v>1</v>
      </c>
      <c r="M172" s="240">
        <v>4</v>
      </c>
      <c r="N172" s="240">
        <v>26</v>
      </c>
      <c r="O172" s="240" t="s">
        <v>325</v>
      </c>
      <c r="P172" s="258">
        <v>0</v>
      </c>
      <c r="Q172" s="258">
        <v>0</v>
      </c>
      <c r="R172" s="258"/>
      <c r="S172" s="258"/>
    </row>
    <row r="173" spans="1:21">
      <c r="A173" s="240">
        <v>38</v>
      </c>
      <c r="B173" s="240" t="s">
        <v>220</v>
      </c>
      <c r="C173" s="240">
        <v>3</v>
      </c>
      <c r="D173" s="240">
        <v>8</v>
      </c>
      <c r="E173" s="240">
        <v>1</v>
      </c>
      <c r="F173" s="240">
        <v>0</v>
      </c>
      <c r="G173" s="240">
        <v>3</v>
      </c>
      <c r="H173" s="240" t="s">
        <v>188</v>
      </c>
      <c r="I173" s="240">
        <v>3</v>
      </c>
      <c r="J173" s="240">
        <v>15401</v>
      </c>
      <c r="K173" s="240">
        <v>1000</v>
      </c>
      <c r="L173" s="240">
        <v>1</v>
      </c>
      <c r="M173" s="240">
        <v>4</v>
      </c>
      <c r="N173" s="240">
        <v>26</v>
      </c>
      <c r="O173" s="240" t="s">
        <v>325</v>
      </c>
      <c r="P173" s="258">
        <v>0</v>
      </c>
      <c r="Q173" s="258">
        <v>0</v>
      </c>
      <c r="R173" s="258"/>
      <c r="S173" s="258"/>
    </row>
    <row r="174" spans="1:21">
      <c r="A174" s="240">
        <v>38</v>
      </c>
      <c r="B174" s="240" t="s">
        <v>220</v>
      </c>
      <c r="C174" s="240">
        <v>3</v>
      </c>
      <c r="D174" s="240">
        <v>8</v>
      </c>
      <c r="E174" s="240">
        <v>1</v>
      </c>
      <c r="F174" s="240">
        <v>0</v>
      </c>
      <c r="G174" s="240">
        <v>3</v>
      </c>
      <c r="H174" s="240" t="s">
        <v>188</v>
      </c>
      <c r="I174" s="240">
        <v>3</v>
      </c>
      <c r="J174" s="240">
        <v>17102</v>
      </c>
      <c r="K174" s="240">
        <v>1000</v>
      </c>
      <c r="L174" s="240">
        <v>1</v>
      </c>
      <c r="M174" s="240">
        <v>4</v>
      </c>
      <c r="N174" s="240">
        <v>26</v>
      </c>
      <c r="O174" s="240" t="s">
        <v>325</v>
      </c>
      <c r="P174" s="258">
        <v>30000</v>
      </c>
      <c r="Q174" s="258">
        <v>30000</v>
      </c>
      <c r="R174" s="258">
        <v>84391</v>
      </c>
      <c r="S174" s="258">
        <v>84391</v>
      </c>
    </row>
    <row r="175" spans="1:21">
      <c r="A175" s="240">
        <v>38</v>
      </c>
      <c r="B175" s="240" t="s">
        <v>220</v>
      </c>
      <c r="C175" s="240">
        <v>3</v>
      </c>
      <c r="D175" s="240">
        <v>8</v>
      </c>
      <c r="E175" s="240">
        <v>1</v>
      </c>
      <c r="F175" s="240">
        <v>0</v>
      </c>
      <c r="G175" s="240">
        <v>3</v>
      </c>
      <c r="H175" s="240" t="s">
        <v>188</v>
      </c>
      <c r="I175" s="240">
        <v>3</v>
      </c>
      <c r="J175" s="240">
        <v>21101</v>
      </c>
      <c r="K175" s="240">
        <v>2000</v>
      </c>
      <c r="L175" s="240">
        <v>1</v>
      </c>
      <c r="M175" s="240">
        <v>4</v>
      </c>
      <c r="N175" s="240">
        <v>26</v>
      </c>
      <c r="O175" s="240" t="s">
        <v>325</v>
      </c>
      <c r="P175" s="258">
        <v>15000</v>
      </c>
      <c r="Q175" s="258">
        <v>15000</v>
      </c>
      <c r="R175" s="258">
        <v>209</v>
      </c>
      <c r="S175" s="258">
        <v>209</v>
      </c>
    </row>
    <row r="176" spans="1:21">
      <c r="A176" s="240">
        <v>38</v>
      </c>
      <c r="B176" s="240" t="s">
        <v>220</v>
      </c>
      <c r="C176" s="240">
        <v>3</v>
      </c>
      <c r="D176" s="240">
        <v>8</v>
      </c>
      <c r="E176" s="240">
        <v>1</v>
      </c>
      <c r="F176" s="240">
        <v>0</v>
      </c>
      <c r="G176" s="240">
        <v>3</v>
      </c>
      <c r="H176" s="240" t="s">
        <v>188</v>
      </c>
      <c r="I176" s="240">
        <v>3</v>
      </c>
      <c r="J176" s="240">
        <v>21201</v>
      </c>
      <c r="K176" s="240">
        <v>2000</v>
      </c>
      <c r="L176" s="240">
        <v>1</v>
      </c>
      <c r="M176" s="240">
        <v>4</v>
      </c>
      <c r="N176" s="240">
        <v>26</v>
      </c>
      <c r="O176" s="240" t="s">
        <v>325</v>
      </c>
      <c r="P176" s="258">
        <v>0</v>
      </c>
      <c r="Q176" s="258">
        <v>0</v>
      </c>
      <c r="R176" s="258"/>
      <c r="S176" s="258"/>
    </row>
    <row r="177" spans="1:19">
      <c r="A177" s="240">
        <v>38</v>
      </c>
      <c r="B177" s="240" t="s">
        <v>220</v>
      </c>
      <c r="C177" s="240">
        <v>3</v>
      </c>
      <c r="D177" s="240">
        <v>8</v>
      </c>
      <c r="E177" s="240">
        <v>1</v>
      </c>
      <c r="F177" s="240">
        <v>0</v>
      </c>
      <c r="G177" s="240">
        <v>3</v>
      </c>
      <c r="H177" s="240" t="s">
        <v>188</v>
      </c>
      <c r="I177" s="240">
        <v>3</v>
      </c>
      <c r="J177" s="240">
        <v>21401</v>
      </c>
      <c r="K177" s="240">
        <v>2000</v>
      </c>
      <c r="L177" s="240">
        <v>1</v>
      </c>
      <c r="M177" s="240">
        <v>4</v>
      </c>
      <c r="N177" s="240">
        <v>26</v>
      </c>
      <c r="O177" s="240" t="s">
        <v>325</v>
      </c>
      <c r="P177" s="258">
        <v>20000</v>
      </c>
      <c r="Q177" s="258">
        <v>20000</v>
      </c>
      <c r="R177" s="258"/>
      <c r="S177" s="258"/>
    </row>
    <row r="178" spans="1:19">
      <c r="A178" s="240">
        <v>38</v>
      </c>
      <c r="B178" s="240" t="s">
        <v>220</v>
      </c>
      <c r="C178" s="240">
        <v>3</v>
      </c>
      <c r="D178" s="240">
        <v>8</v>
      </c>
      <c r="E178" s="240">
        <v>1</v>
      </c>
      <c r="F178" s="240">
        <v>0</v>
      </c>
      <c r="G178" s="240">
        <v>3</v>
      </c>
      <c r="H178" s="240" t="s">
        <v>188</v>
      </c>
      <c r="I178" s="240">
        <v>3</v>
      </c>
      <c r="J178" s="240">
        <v>21501</v>
      </c>
      <c r="K178" s="240">
        <v>2000</v>
      </c>
      <c r="L178" s="240">
        <v>1</v>
      </c>
      <c r="M178" s="240">
        <v>4</v>
      </c>
      <c r="N178" s="240">
        <v>26</v>
      </c>
      <c r="O178" s="240" t="s">
        <v>325</v>
      </c>
      <c r="P178" s="258">
        <v>2000</v>
      </c>
      <c r="Q178" s="258">
        <v>2000</v>
      </c>
      <c r="R178" s="258"/>
      <c r="S178" s="258"/>
    </row>
    <row r="179" spans="1:19">
      <c r="A179" s="240">
        <v>38</v>
      </c>
      <c r="B179" s="240" t="s">
        <v>220</v>
      </c>
      <c r="C179" s="240">
        <v>3</v>
      </c>
      <c r="D179" s="240">
        <v>8</v>
      </c>
      <c r="E179" s="240">
        <v>1</v>
      </c>
      <c r="F179" s="240">
        <v>0</v>
      </c>
      <c r="G179" s="240">
        <v>3</v>
      </c>
      <c r="H179" s="240" t="s">
        <v>188</v>
      </c>
      <c r="I179" s="240">
        <v>3</v>
      </c>
      <c r="J179" s="240">
        <v>21502</v>
      </c>
      <c r="K179" s="240">
        <v>2000</v>
      </c>
      <c r="L179" s="240">
        <v>1</v>
      </c>
      <c r="M179" s="240">
        <v>4</v>
      </c>
      <c r="N179" s="240">
        <v>26</v>
      </c>
      <c r="O179" s="240" t="s">
        <v>325</v>
      </c>
      <c r="P179" s="258">
        <v>0</v>
      </c>
      <c r="Q179" s="258">
        <v>0</v>
      </c>
      <c r="R179" s="258"/>
      <c r="S179" s="258"/>
    </row>
    <row r="180" spans="1:19">
      <c r="A180" s="240">
        <v>38</v>
      </c>
      <c r="B180" s="240" t="s">
        <v>220</v>
      </c>
      <c r="C180" s="240">
        <v>3</v>
      </c>
      <c r="D180" s="240">
        <v>8</v>
      </c>
      <c r="E180" s="240">
        <v>1</v>
      </c>
      <c r="F180" s="240">
        <v>0</v>
      </c>
      <c r="G180" s="240">
        <v>3</v>
      </c>
      <c r="H180" s="240" t="s">
        <v>188</v>
      </c>
      <c r="I180" s="240">
        <v>3</v>
      </c>
      <c r="J180" s="240">
        <v>21601</v>
      </c>
      <c r="K180" s="240">
        <v>2000</v>
      </c>
      <c r="L180" s="240">
        <v>1</v>
      </c>
      <c r="M180" s="240">
        <v>4</v>
      </c>
      <c r="N180" s="240">
        <v>26</v>
      </c>
      <c r="O180" s="240" t="s">
        <v>325</v>
      </c>
      <c r="P180" s="258">
        <v>43000</v>
      </c>
      <c r="Q180" s="258">
        <v>43000</v>
      </c>
      <c r="R180" s="258"/>
      <c r="S180" s="258"/>
    </row>
    <row r="181" spans="1:19">
      <c r="A181" s="240">
        <v>38</v>
      </c>
      <c r="B181" s="240" t="s">
        <v>220</v>
      </c>
      <c r="C181" s="240">
        <v>3</v>
      </c>
      <c r="D181" s="240">
        <v>8</v>
      </c>
      <c r="E181" s="240">
        <v>1</v>
      </c>
      <c r="F181" s="240">
        <v>0</v>
      </c>
      <c r="G181" s="240">
        <v>3</v>
      </c>
      <c r="H181" s="240" t="s">
        <v>188</v>
      </c>
      <c r="I181" s="240">
        <v>3</v>
      </c>
      <c r="J181" s="240">
        <v>22103</v>
      </c>
      <c r="K181" s="240">
        <v>2000</v>
      </c>
      <c r="L181" s="240">
        <v>1</v>
      </c>
      <c r="M181" s="240">
        <v>4</v>
      </c>
      <c r="N181" s="240">
        <v>26</v>
      </c>
      <c r="O181" s="240" t="s">
        <v>325</v>
      </c>
      <c r="P181" s="258">
        <v>0</v>
      </c>
      <c r="Q181" s="258">
        <v>0</v>
      </c>
      <c r="R181" s="258"/>
      <c r="S181" s="258"/>
    </row>
    <row r="182" spans="1:19">
      <c r="A182" s="240">
        <v>38</v>
      </c>
      <c r="B182" s="240" t="s">
        <v>220</v>
      </c>
      <c r="C182" s="240">
        <v>3</v>
      </c>
      <c r="D182" s="240">
        <v>8</v>
      </c>
      <c r="E182" s="240">
        <v>1</v>
      </c>
      <c r="F182" s="240">
        <v>0</v>
      </c>
      <c r="G182" s="240">
        <v>3</v>
      </c>
      <c r="H182" s="240" t="s">
        <v>188</v>
      </c>
      <c r="I182" s="240">
        <v>3</v>
      </c>
      <c r="J182" s="240">
        <v>22104</v>
      </c>
      <c r="K182" s="240">
        <v>2000</v>
      </c>
      <c r="L182" s="240">
        <v>1</v>
      </c>
      <c r="M182" s="240">
        <v>4</v>
      </c>
      <c r="N182" s="240">
        <v>26</v>
      </c>
      <c r="O182" s="240" t="s">
        <v>325</v>
      </c>
      <c r="P182" s="258">
        <v>15000</v>
      </c>
      <c r="Q182" s="258">
        <v>15000</v>
      </c>
      <c r="R182" s="258"/>
      <c r="S182" s="258"/>
    </row>
    <row r="183" spans="1:19">
      <c r="A183" s="240">
        <v>38</v>
      </c>
      <c r="B183" s="240" t="s">
        <v>220</v>
      </c>
      <c r="C183" s="240">
        <v>3</v>
      </c>
      <c r="D183" s="240">
        <v>8</v>
      </c>
      <c r="E183" s="240">
        <v>1</v>
      </c>
      <c r="F183" s="240">
        <v>0</v>
      </c>
      <c r="G183" s="240">
        <v>3</v>
      </c>
      <c r="H183" s="240" t="s">
        <v>188</v>
      </c>
      <c r="I183" s="240">
        <v>3</v>
      </c>
      <c r="J183" s="240">
        <v>22106</v>
      </c>
      <c r="K183" s="240">
        <v>2000</v>
      </c>
      <c r="L183" s="240">
        <v>1</v>
      </c>
      <c r="M183" s="240">
        <v>4</v>
      </c>
      <c r="N183" s="240">
        <v>26</v>
      </c>
      <c r="O183" s="240" t="s">
        <v>325</v>
      </c>
      <c r="P183" s="258">
        <v>13000</v>
      </c>
      <c r="Q183" s="258">
        <v>13000</v>
      </c>
      <c r="R183" s="258"/>
      <c r="S183" s="258"/>
    </row>
    <row r="184" spans="1:19">
      <c r="A184" s="240">
        <v>38</v>
      </c>
      <c r="B184" s="240" t="s">
        <v>220</v>
      </c>
      <c r="C184" s="240">
        <v>3</v>
      </c>
      <c r="D184" s="240">
        <v>8</v>
      </c>
      <c r="E184" s="240">
        <v>1</v>
      </c>
      <c r="F184" s="240">
        <v>0</v>
      </c>
      <c r="G184" s="240">
        <v>3</v>
      </c>
      <c r="H184" s="240" t="s">
        <v>188</v>
      </c>
      <c r="I184" s="240">
        <v>3</v>
      </c>
      <c r="J184" s="240">
        <v>22201</v>
      </c>
      <c r="K184" s="240">
        <v>2000</v>
      </c>
      <c r="L184" s="240">
        <v>1</v>
      </c>
      <c r="M184" s="240">
        <v>4</v>
      </c>
      <c r="N184" s="240">
        <v>26</v>
      </c>
      <c r="O184" s="240" t="s">
        <v>325</v>
      </c>
      <c r="P184" s="258">
        <v>0</v>
      </c>
      <c r="Q184" s="258">
        <v>0</v>
      </c>
      <c r="R184" s="258"/>
      <c r="S184" s="258"/>
    </row>
    <row r="185" spans="1:19">
      <c r="A185" s="240">
        <v>38</v>
      </c>
      <c r="B185" s="240" t="s">
        <v>220</v>
      </c>
      <c r="C185" s="240">
        <v>3</v>
      </c>
      <c r="D185" s="240">
        <v>8</v>
      </c>
      <c r="E185" s="240">
        <v>1</v>
      </c>
      <c r="F185" s="240">
        <v>0</v>
      </c>
      <c r="G185" s="240">
        <v>3</v>
      </c>
      <c r="H185" s="240" t="s">
        <v>188</v>
      </c>
      <c r="I185" s="240">
        <v>3</v>
      </c>
      <c r="J185" s="240">
        <v>22301</v>
      </c>
      <c r="K185" s="240">
        <v>2000</v>
      </c>
      <c r="L185" s="240">
        <v>1</v>
      </c>
      <c r="M185" s="240">
        <v>4</v>
      </c>
      <c r="N185" s="240">
        <v>26</v>
      </c>
      <c r="O185" s="240" t="s">
        <v>325</v>
      </c>
      <c r="P185" s="258">
        <v>0</v>
      </c>
      <c r="Q185" s="258">
        <v>0</v>
      </c>
      <c r="R185" s="258"/>
      <c r="S185" s="258"/>
    </row>
    <row r="186" spans="1:19">
      <c r="A186" s="240">
        <v>38</v>
      </c>
      <c r="B186" s="240" t="s">
        <v>220</v>
      </c>
      <c r="C186" s="240">
        <v>3</v>
      </c>
      <c r="D186" s="240">
        <v>8</v>
      </c>
      <c r="E186" s="240">
        <v>1</v>
      </c>
      <c r="F186" s="240">
        <v>0</v>
      </c>
      <c r="G186" s="240">
        <v>3</v>
      </c>
      <c r="H186" s="240" t="s">
        <v>188</v>
      </c>
      <c r="I186" s="240">
        <v>3</v>
      </c>
      <c r="J186" s="240">
        <v>23101</v>
      </c>
      <c r="K186" s="240">
        <v>2000</v>
      </c>
      <c r="L186" s="240">
        <v>1</v>
      </c>
      <c r="M186" s="240">
        <v>4</v>
      </c>
      <c r="N186" s="240">
        <v>26</v>
      </c>
      <c r="O186" s="240" t="s">
        <v>325</v>
      </c>
      <c r="P186" s="258">
        <v>5000</v>
      </c>
      <c r="Q186" s="258">
        <v>5000</v>
      </c>
      <c r="R186" s="258"/>
      <c r="S186" s="258"/>
    </row>
    <row r="187" spans="1:19">
      <c r="A187" s="240">
        <v>38</v>
      </c>
      <c r="B187" s="240" t="s">
        <v>220</v>
      </c>
      <c r="C187" s="240">
        <v>3</v>
      </c>
      <c r="D187" s="240">
        <v>8</v>
      </c>
      <c r="E187" s="240">
        <v>1</v>
      </c>
      <c r="F187" s="240">
        <v>0</v>
      </c>
      <c r="G187" s="240">
        <v>3</v>
      </c>
      <c r="H187" s="240" t="s">
        <v>188</v>
      </c>
      <c r="I187" s="240">
        <v>3</v>
      </c>
      <c r="J187" s="240">
        <v>23301</v>
      </c>
      <c r="K187" s="240">
        <v>2000</v>
      </c>
      <c r="L187" s="240">
        <v>1</v>
      </c>
      <c r="M187" s="240">
        <v>4</v>
      </c>
      <c r="N187" s="240">
        <v>26</v>
      </c>
      <c r="O187" s="240" t="s">
        <v>325</v>
      </c>
      <c r="P187" s="258">
        <v>0</v>
      </c>
      <c r="Q187" s="258">
        <v>0</v>
      </c>
      <c r="R187" s="258"/>
      <c r="S187" s="258"/>
    </row>
    <row r="188" spans="1:19">
      <c r="A188" s="240">
        <v>38</v>
      </c>
      <c r="B188" s="240" t="s">
        <v>220</v>
      </c>
      <c r="C188" s="240">
        <v>3</v>
      </c>
      <c r="D188" s="240">
        <v>8</v>
      </c>
      <c r="E188" s="240">
        <v>1</v>
      </c>
      <c r="F188" s="240">
        <v>0</v>
      </c>
      <c r="G188" s="240">
        <v>3</v>
      </c>
      <c r="H188" s="240" t="s">
        <v>188</v>
      </c>
      <c r="I188" s="240">
        <v>3</v>
      </c>
      <c r="J188" s="240">
        <v>23501</v>
      </c>
      <c r="K188" s="240">
        <v>2000</v>
      </c>
      <c r="L188" s="240">
        <v>1</v>
      </c>
      <c r="M188" s="240">
        <v>4</v>
      </c>
      <c r="N188" s="240">
        <v>26</v>
      </c>
      <c r="O188" s="240" t="s">
        <v>325</v>
      </c>
      <c r="P188" s="258">
        <v>0</v>
      </c>
      <c r="Q188" s="258">
        <v>0</v>
      </c>
      <c r="R188" s="258"/>
      <c r="S188" s="258"/>
    </row>
    <row r="189" spans="1:19">
      <c r="A189" s="240">
        <v>38</v>
      </c>
      <c r="B189" s="240" t="s">
        <v>220</v>
      </c>
      <c r="C189" s="240">
        <v>3</v>
      </c>
      <c r="D189" s="240">
        <v>8</v>
      </c>
      <c r="E189" s="240">
        <v>1</v>
      </c>
      <c r="F189" s="240">
        <v>0</v>
      </c>
      <c r="G189" s="240">
        <v>3</v>
      </c>
      <c r="H189" s="240" t="s">
        <v>188</v>
      </c>
      <c r="I189" s="240">
        <v>3</v>
      </c>
      <c r="J189" s="240">
        <v>23601</v>
      </c>
      <c r="K189" s="240">
        <v>2000</v>
      </c>
      <c r="L189" s="240">
        <v>1</v>
      </c>
      <c r="M189" s="240">
        <v>4</v>
      </c>
      <c r="N189" s="240">
        <v>26</v>
      </c>
      <c r="O189" s="240" t="s">
        <v>325</v>
      </c>
      <c r="P189" s="258">
        <v>0</v>
      </c>
      <c r="Q189" s="258">
        <v>0</v>
      </c>
      <c r="R189" s="258"/>
      <c r="S189" s="258"/>
    </row>
    <row r="190" spans="1:19">
      <c r="A190" s="240">
        <v>38</v>
      </c>
      <c r="B190" s="240" t="s">
        <v>220</v>
      </c>
      <c r="C190" s="240">
        <v>3</v>
      </c>
      <c r="D190" s="240">
        <v>8</v>
      </c>
      <c r="E190" s="240">
        <v>1</v>
      </c>
      <c r="F190" s="240">
        <v>0</v>
      </c>
      <c r="G190" s="240">
        <v>3</v>
      </c>
      <c r="H190" s="240" t="s">
        <v>188</v>
      </c>
      <c r="I190" s="240">
        <v>3</v>
      </c>
      <c r="J190" s="240">
        <v>23901</v>
      </c>
      <c r="K190" s="240">
        <v>2000</v>
      </c>
      <c r="L190" s="240">
        <v>1</v>
      </c>
      <c r="M190" s="240">
        <v>4</v>
      </c>
      <c r="N190" s="240">
        <v>26</v>
      </c>
      <c r="O190" s="240" t="s">
        <v>325</v>
      </c>
      <c r="P190" s="258">
        <v>0</v>
      </c>
      <c r="Q190" s="258">
        <v>0</v>
      </c>
      <c r="R190" s="258"/>
      <c r="S190" s="258"/>
    </row>
    <row r="191" spans="1:19">
      <c r="A191" s="240">
        <v>38</v>
      </c>
      <c r="B191" s="240" t="s">
        <v>220</v>
      </c>
      <c r="C191" s="240">
        <v>3</v>
      </c>
      <c r="D191" s="240">
        <v>8</v>
      </c>
      <c r="E191" s="240">
        <v>1</v>
      </c>
      <c r="F191" s="240">
        <v>0</v>
      </c>
      <c r="G191" s="240">
        <v>3</v>
      </c>
      <c r="H191" s="240" t="s">
        <v>188</v>
      </c>
      <c r="I191" s="240">
        <v>3</v>
      </c>
      <c r="J191" s="240">
        <v>24101</v>
      </c>
      <c r="K191" s="240">
        <v>2000</v>
      </c>
      <c r="L191" s="240">
        <v>1</v>
      </c>
      <c r="M191" s="240">
        <v>4</v>
      </c>
      <c r="N191" s="240">
        <v>26</v>
      </c>
      <c r="O191" s="240" t="s">
        <v>325</v>
      </c>
      <c r="P191" s="258">
        <v>0</v>
      </c>
      <c r="Q191" s="258">
        <v>0</v>
      </c>
      <c r="R191" s="258"/>
      <c r="S191" s="258"/>
    </row>
    <row r="192" spans="1:19">
      <c r="A192" s="240">
        <v>38</v>
      </c>
      <c r="B192" s="240" t="s">
        <v>220</v>
      </c>
      <c r="C192" s="240">
        <v>3</v>
      </c>
      <c r="D192" s="240">
        <v>8</v>
      </c>
      <c r="E192" s="240">
        <v>1</v>
      </c>
      <c r="F192" s="240">
        <v>0</v>
      </c>
      <c r="G192" s="240">
        <v>3</v>
      </c>
      <c r="H192" s="240" t="s">
        <v>188</v>
      </c>
      <c r="I192" s="240">
        <v>3</v>
      </c>
      <c r="J192" s="240">
        <v>24201</v>
      </c>
      <c r="K192" s="240">
        <v>2000</v>
      </c>
      <c r="L192" s="240">
        <v>1</v>
      </c>
      <c r="M192" s="240">
        <v>4</v>
      </c>
      <c r="N192" s="240">
        <v>26</v>
      </c>
      <c r="O192" s="240" t="s">
        <v>325</v>
      </c>
      <c r="P192" s="258">
        <v>0</v>
      </c>
      <c r="Q192" s="258">
        <v>0</v>
      </c>
      <c r="R192" s="258"/>
      <c r="S192" s="258"/>
    </row>
    <row r="193" spans="1:19">
      <c r="A193" s="240">
        <v>38</v>
      </c>
      <c r="B193" s="240" t="s">
        <v>220</v>
      </c>
      <c r="C193" s="240">
        <v>3</v>
      </c>
      <c r="D193" s="240">
        <v>8</v>
      </c>
      <c r="E193" s="240">
        <v>1</v>
      </c>
      <c r="F193" s="240">
        <v>0</v>
      </c>
      <c r="G193" s="240">
        <v>3</v>
      </c>
      <c r="H193" s="240" t="s">
        <v>188</v>
      </c>
      <c r="I193" s="240">
        <v>3</v>
      </c>
      <c r="J193" s="240">
        <v>24301</v>
      </c>
      <c r="K193" s="240">
        <v>2000</v>
      </c>
      <c r="L193" s="240">
        <v>1</v>
      </c>
      <c r="M193" s="240">
        <v>4</v>
      </c>
      <c r="N193" s="240">
        <v>26</v>
      </c>
      <c r="O193" s="240" t="s">
        <v>325</v>
      </c>
      <c r="P193" s="258">
        <v>0</v>
      </c>
      <c r="Q193" s="258">
        <v>0</v>
      </c>
      <c r="R193" s="258"/>
      <c r="S193" s="258"/>
    </row>
    <row r="194" spans="1:19">
      <c r="A194" s="240">
        <v>38</v>
      </c>
      <c r="B194" s="240" t="s">
        <v>220</v>
      </c>
      <c r="C194" s="240">
        <v>3</v>
      </c>
      <c r="D194" s="240">
        <v>8</v>
      </c>
      <c r="E194" s="240">
        <v>1</v>
      </c>
      <c r="F194" s="240">
        <v>0</v>
      </c>
      <c r="G194" s="240">
        <v>3</v>
      </c>
      <c r="H194" s="240" t="s">
        <v>188</v>
      </c>
      <c r="I194" s="240">
        <v>3</v>
      </c>
      <c r="J194" s="240">
        <v>24401</v>
      </c>
      <c r="K194" s="240">
        <v>2000</v>
      </c>
      <c r="L194" s="240">
        <v>1</v>
      </c>
      <c r="M194" s="240">
        <v>4</v>
      </c>
      <c r="N194" s="240">
        <v>26</v>
      </c>
      <c r="O194" s="240" t="s">
        <v>325</v>
      </c>
      <c r="P194" s="258">
        <v>0</v>
      </c>
      <c r="Q194" s="258">
        <v>0</v>
      </c>
      <c r="R194" s="258"/>
      <c r="S194" s="258"/>
    </row>
    <row r="195" spans="1:19">
      <c r="A195" s="240">
        <v>38</v>
      </c>
      <c r="B195" s="240" t="s">
        <v>220</v>
      </c>
      <c r="C195" s="240">
        <v>3</v>
      </c>
      <c r="D195" s="240">
        <v>8</v>
      </c>
      <c r="E195" s="240">
        <v>1</v>
      </c>
      <c r="F195" s="240">
        <v>0</v>
      </c>
      <c r="G195" s="240">
        <v>3</v>
      </c>
      <c r="H195" s="240" t="s">
        <v>188</v>
      </c>
      <c r="I195" s="240">
        <v>3</v>
      </c>
      <c r="J195" s="240">
        <v>24501</v>
      </c>
      <c r="K195" s="240">
        <v>2000</v>
      </c>
      <c r="L195" s="240">
        <v>1</v>
      </c>
      <c r="M195" s="240">
        <v>4</v>
      </c>
      <c r="N195" s="240">
        <v>26</v>
      </c>
      <c r="O195" s="240" t="s">
        <v>325</v>
      </c>
      <c r="P195" s="258">
        <v>0</v>
      </c>
      <c r="Q195" s="258">
        <v>0</v>
      </c>
      <c r="R195" s="258"/>
      <c r="S195" s="258"/>
    </row>
    <row r="196" spans="1:19">
      <c r="A196" s="240">
        <v>38</v>
      </c>
      <c r="B196" s="240" t="s">
        <v>220</v>
      </c>
      <c r="C196" s="240">
        <v>3</v>
      </c>
      <c r="D196" s="240">
        <v>8</v>
      </c>
      <c r="E196" s="240">
        <v>1</v>
      </c>
      <c r="F196" s="240">
        <v>0</v>
      </c>
      <c r="G196" s="240">
        <v>3</v>
      </c>
      <c r="H196" s="240" t="s">
        <v>188</v>
      </c>
      <c r="I196" s="240">
        <v>3</v>
      </c>
      <c r="J196" s="240">
        <v>24601</v>
      </c>
      <c r="K196" s="240">
        <v>2000</v>
      </c>
      <c r="L196" s="240">
        <v>1</v>
      </c>
      <c r="M196" s="240">
        <v>4</v>
      </c>
      <c r="N196" s="240">
        <v>26</v>
      </c>
      <c r="O196" s="240" t="s">
        <v>325</v>
      </c>
      <c r="P196" s="258">
        <v>23000</v>
      </c>
      <c r="Q196" s="258">
        <v>23000</v>
      </c>
      <c r="R196" s="258"/>
      <c r="S196" s="258"/>
    </row>
    <row r="197" spans="1:19">
      <c r="A197" s="240">
        <v>38</v>
      </c>
      <c r="B197" s="240" t="s">
        <v>220</v>
      </c>
      <c r="C197" s="240">
        <v>3</v>
      </c>
      <c r="D197" s="240">
        <v>8</v>
      </c>
      <c r="E197" s="240">
        <v>1</v>
      </c>
      <c r="F197" s="240">
        <v>0</v>
      </c>
      <c r="G197" s="240">
        <v>3</v>
      </c>
      <c r="H197" s="240" t="s">
        <v>188</v>
      </c>
      <c r="I197" s="240">
        <v>3</v>
      </c>
      <c r="J197" s="240">
        <v>24701</v>
      </c>
      <c r="K197" s="240">
        <v>2000</v>
      </c>
      <c r="L197" s="240">
        <v>1</v>
      </c>
      <c r="M197" s="240">
        <v>4</v>
      </c>
      <c r="N197" s="240">
        <v>26</v>
      </c>
      <c r="O197" s="240" t="s">
        <v>325</v>
      </c>
      <c r="P197" s="258">
        <v>0</v>
      </c>
      <c r="Q197" s="258">
        <v>0</v>
      </c>
      <c r="R197" s="258"/>
      <c r="S197" s="258"/>
    </row>
    <row r="198" spans="1:19">
      <c r="A198" s="240">
        <v>38</v>
      </c>
      <c r="B198" s="240" t="s">
        <v>220</v>
      </c>
      <c r="C198" s="240">
        <v>3</v>
      </c>
      <c r="D198" s="240">
        <v>8</v>
      </c>
      <c r="E198" s="240">
        <v>1</v>
      </c>
      <c r="F198" s="240">
        <v>0</v>
      </c>
      <c r="G198" s="240">
        <v>3</v>
      </c>
      <c r="H198" s="240" t="s">
        <v>188</v>
      </c>
      <c r="I198" s="240">
        <v>3</v>
      </c>
      <c r="J198" s="240">
        <v>24801</v>
      </c>
      <c r="K198" s="240">
        <v>2000</v>
      </c>
      <c r="L198" s="240">
        <v>1</v>
      </c>
      <c r="M198" s="240">
        <v>4</v>
      </c>
      <c r="N198" s="240">
        <v>26</v>
      </c>
      <c r="O198" s="240" t="s">
        <v>325</v>
      </c>
      <c r="P198" s="258">
        <v>0</v>
      </c>
      <c r="Q198" s="258">
        <v>0</v>
      </c>
      <c r="R198" s="258"/>
      <c r="S198" s="258"/>
    </row>
    <row r="199" spans="1:19">
      <c r="A199" s="240">
        <v>38</v>
      </c>
      <c r="B199" s="240" t="s">
        <v>220</v>
      </c>
      <c r="C199" s="240">
        <v>3</v>
      </c>
      <c r="D199" s="240">
        <v>8</v>
      </c>
      <c r="E199" s="240">
        <v>1</v>
      </c>
      <c r="F199" s="240">
        <v>0</v>
      </c>
      <c r="G199" s="240">
        <v>3</v>
      </c>
      <c r="H199" s="240" t="s">
        <v>188</v>
      </c>
      <c r="I199" s="240">
        <v>3</v>
      </c>
      <c r="J199" s="240">
        <v>24901</v>
      </c>
      <c r="K199" s="240">
        <v>2000</v>
      </c>
      <c r="L199" s="240">
        <v>1</v>
      </c>
      <c r="M199" s="240">
        <v>4</v>
      </c>
      <c r="N199" s="240">
        <v>26</v>
      </c>
      <c r="O199" s="240" t="s">
        <v>325</v>
      </c>
      <c r="P199" s="258">
        <v>7500</v>
      </c>
      <c r="Q199" s="258">
        <v>7500</v>
      </c>
      <c r="R199" s="258"/>
      <c r="S199" s="258"/>
    </row>
    <row r="200" spans="1:19">
      <c r="A200" s="240">
        <v>38</v>
      </c>
      <c r="B200" s="240" t="s">
        <v>220</v>
      </c>
      <c r="C200" s="240">
        <v>3</v>
      </c>
      <c r="D200" s="240">
        <v>8</v>
      </c>
      <c r="E200" s="240">
        <v>1</v>
      </c>
      <c r="F200" s="240">
        <v>0</v>
      </c>
      <c r="G200" s="240">
        <v>3</v>
      </c>
      <c r="H200" s="240" t="s">
        <v>188</v>
      </c>
      <c r="I200" s="240">
        <v>3</v>
      </c>
      <c r="J200" s="240">
        <v>25101</v>
      </c>
      <c r="K200" s="240">
        <v>2000</v>
      </c>
      <c r="L200" s="240">
        <v>1</v>
      </c>
      <c r="M200" s="240">
        <v>4</v>
      </c>
      <c r="N200" s="240">
        <v>26</v>
      </c>
      <c r="O200" s="240" t="s">
        <v>325</v>
      </c>
      <c r="P200" s="258">
        <v>290000</v>
      </c>
      <c r="Q200" s="258">
        <v>290000</v>
      </c>
      <c r="R200" s="258">
        <v>110689</v>
      </c>
      <c r="S200" s="258">
        <v>41404</v>
      </c>
    </row>
    <row r="201" spans="1:19">
      <c r="A201" s="240">
        <v>38</v>
      </c>
      <c r="B201" s="240" t="s">
        <v>220</v>
      </c>
      <c r="C201" s="240">
        <v>3</v>
      </c>
      <c r="D201" s="240">
        <v>8</v>
      </c>
      <c r="E201" s="240">
        <v>1</v>
      </c>
      <c r="F201" s="240">
        <v>0</v>
      </c>
      <c r="G201" s="240">
        <v>3</v>
      </c>
      <c r="H201" s="240" t="s">
        <v>188</v>
      </c>
      <c r="I201" s="240">
        <v>3</v>
      </c>
      <c r="J201" s="240">
        <v>25201</v>
      </c>
      <c r="K201" s="240">
        <v>2000</v>
      </c>
      <c r="L201" s="240">
        <v>1</v>
      </c>
      <c r="M201" s="240">
        <v>4</v>
      </c>
      <c r="N201" s="240">
        <v>26</v>
      </c>
      <c r="O201" s="240" t="s">
        <v>325</v>
      </c>
      <c r="P201" s="258">
        <v>0</v>
      </c>
      <c r="Q201" s="258">
        <v>0</v>
      </c>
      <c r="R201" s="258"/>
      <c r="S201" s="258"/>
    </row>
    <row r="202" spans="1:19">
      <c r="A202" s="240">
        <v>38</v>
      </c>
      <c r="B202" s="240" t="s">
        <v>220</v>
      </c>
      <c r="C202" s="240">
        <v>3</v>
      </c>
      <c r="D202" s="240">
        <v>8</v>
      </c>
      <c r="E202" s="240">
        <v>1</v>
      </c>
      <c r="F202" s="240">
        <v>0</v>
      </c>
      <c r="G202" s="240">
        <v>3</v>
      </c>
      <c r="H202" s="240" t="s">
        <v>188</v>
      </c>
      <c r="I202" s="240">
        <v>3</v>
      </c>
      <c r="J202" s="240">
        <v>25301</v>
      </c>
      <c r="K202" s="240">
        <v>2000</v>
      </c>
      <c r="L202" s="240">
        <v>1</v>
      </c>
      <c r="M202" s="240">
        <v>4</v>
      </c>
      <c r="N202" s="240">
        <v>26</v>
      </c>
      <c r="O202" s="240" t="s">
        <v>325</v>
      </c>
      <c r="P202" s="258">
        <v>0</v>
      </c>
      <c r="Q202" s="258">
        <v>0</v>
      </c>
      <c r="R202" s="258"/>
      <c r="S202" s="258"/>
    </row>
    <row r="203" spans="1:19">
      <c r="A203" s="240">
        <v>38</v>
      </c>
      <c r="B203" s="240" t="s">
        <v>220</v>
      </c>
      <c r="C203" s="240">
        <v>3</v>
      </c>
      <c r="D203" s="240">
        <v>8</v>
      </c>
      <c r="E203" s="240">
        <v>1</v>
      </c>
      <c r="F203" s="240">
        <v>0</v>
      </c>
      <c r="G203" s="240">
        <v>3</v>
      </c>
      <c r="H203" s="240" t="s">
        <v>188</v>
      </c>
      <c r="I203" s="240">
        <v>3</v>
      </c>
      <c r="J203" s="240">
        <v>25401</v>
      </c>
      <c r="K203" s="240">
        <v>2000</v>
      </c>
      <c r="L203" s="240">
        <v>1</v>
      </c>
      <c r="M203" s="240">
        <v>4</v>
      </c>
      <c r="N203" s="240">
        <v>26</v>
      </c>
      <c r="O203" s="240" t="s">
        <v>325</v>
      </c>
      <c r="P203" s="258">
        <v>0</v>
      </c>
      <c r="Q203" s="258">
        <v>0</v>
      </c>
      <c r="R203" s="258"/>
      <c r="S203" s="258"/>
    </row>
    <row r="204" spans="1:19">
      <c r="A204" s="240">
        <v>38</v>
      </c>
      <c r="B204" s="240" t="s">
        <v>220</v>
      </c>
      <c r="C204" s="240">
        <v>3</v>
      </c>
      <c r="D204" s="240">
        <v>8</v>
      </c>
      <c r="E204" s="240">
        <v>1</v>
      </c>
      <c r="F204" s="240">
        <v>0</v>
      </c>
      <c r="G204" s="240">
        <v>3</v>
      </c>
      <c r="H204" s="240" t="s">
        <v>188</v>
      </c>
      <c r="I204" s="240">
        <v>3</v>
      </c>
      <c r="J204" s="240">
        <v>25501</v>
      </c>
      <c r="K204" s="240">
        <v>2000</v>
      </c>
      <c r="L204" s="240">
        <v>1</v>
      </c>
      <c r="M204" s="240">
        <v>4</v>
      </c>
      <c r="N204" s="240">
        <v>26</v>
      </c>
      <c r="O204" s="240" t="s">
        <v>325</v>
      </c>
      <c r="P204" s="258">
        <v>24000</v>
      </c>
      <c r="Q204" s="258">
        <v>24000</v>
      </c>
      <c r="R204" s="258">
        <v>14122</v>
      </c>
      <c r="S204" s="258">
        <v>14122</v>
      </c>
    </row>
    <row r="205" spans="1:19">
      <c r="A205" s="240">
        <v>38</v>
      </c>
      <c r="B205" s="240" t="s">
        <v>220</v>
      </c>
      <c r="C205" s="240">
        <v>3</v>
      </c>
      <c r="D205" s="240">
        <v>8</v>
      </c>
      <c r="E205" s="240">
        <v>1</v>
      </c>
      <c r="F205" s="240">
        <v>0</v>
      </c>
      <c r="G205" s="240">
        <v>3</v>
      </c>
      <c r="H205" s="240" t="s">
        <v>188</v>
      </c>
      <c r="I205" s="240">
        <v>3</v>
      </c>
      <c r="J205" s="240">
        <v>25901</v>
      </c>
      <c r="K205" s="240">
        <v>2000</v>
      </c>
      <c r="L205" s="240">
        <v>1</v>
      </c>
      <c r="M205" s="240">
        <v>4</v>
      </c>
      <c r="N205" s="240">
        <v>26</v>
      </c>
      <c r="O205" s="240" t="s">
        <v>325</v>
      </c>
      <c r="P205" s="258">
        <v>190000</v>
      </c>
      <c r="Q205" s="258">
        <v>190000</v>
      </c>
      <c r="R205" s="258"/>
      <c r="S205" s="258"/>
    </row>
    <row r="206" spans="1:19">
      <c r="A206" s="240">
        <v>38</v>
      </c>
      <c r="B206" s="240" t="s">
        <v>220</v>
      </c>
      <c r="C206" s="240">
        <v>3</v>
      </c>
      <c r="D206" s="240">
        <v>8</v>
      </c>
      <c r="E206" s="240">
        <v>1</v>
      </c>
      <c r="F206" s="240">
        <v>0</v>
      </c>
      <c r="G206" s="240">
        <v>3</v>
      </c>
      <c r="H206" s="240" t="s">
        <v>188</v>
      </c>
      <c r="I206" s="240">
        <v>3</v>
      </c>
      <c r="J206" s="240">
        <v>26102</v>
      </c>
      <c r="K206" s="240">
        <v>2000</v>
      </c>
      <c r="L206" s="240">
        <v>1</v>
      </c>
      <c r="M206" s="240">
        <v>4</v>
      </c>
      <c r="N206" s="240">
        <v>26</v>
      </c>
      <c r="O206" s="240" t="s">
        <v>325</v>
      </c>
      <c r="P206" s="258">
        <v>0</v>
      </c>
      <c r="Q206" s="258">
        <v>0</v>
      </c>
      <c r="R206" s="258"/>
      <c r="S206" s="258"/>
    </row>
    <row r="207" spans="1:19">
      <c r="A207" s="240">
        <v>38</v>
      </c>
      <c r="B207" s="240" t="s">
        <v>220</v>
      </c>
      <c r="C207" s="240">
        <v>3</v>
      </c>
      <c r="D207" s="240">
        <v>8</v>
      </c>
      <c r="E207" s="240">
        <v>1</v>
      </c>
      <c r="F207" s="240">
        <v>0</v>
      </c>
      <c r="G207" s="240">
        <v>3</v>
      </c>
      <c r="H207" s="240" t="s">
        <v>188</v>
      </c>
      <c r="I207" s="240">
        <v>3</v>
      </c>
      <c r="J207" s="240">
        <v>26103</v>
      </c>
      <c r="K207" s="240">
        <v>2000</v>
      </c>
      <c r="L207" s="240">
        <v>1</v>
      </c>
      <c r="M207" s="240">
        <v>4</v>
      </c>
      <c r="N207" s="240">
        <v>26</v>
      </c>
      <c r="O207" s="240" t="s">
        <v>325</v>
      </c>
      <c r="P207" s="258">
        <v>0</v>
      </c>
      <c r="Q207" s="258">
        <v>0</v>
      </c>
      <c r="R207" s="258"/>
      <c r="S207" s="258"/>
    </row>
    <row r="208" spans="1:19">
      <c r="A208" s="240">
        <v>38</v>
      </c>
      <c r="B208" s="240" t="s">
        <v>220</v>
      </c>
      <c r="C208" s="240">
        <v>3</v>
      </c>
      <c r="D208" s="240">
        <v>8</v>
      </c>
      <c r="E208" s="240">
        <v>1</v>
      </c>
      <c r="F208" s="240">
        <v>0</v>
      </c>
      <c r="G208" s="240">
        <v>3</v>
      </c>
      <c r="H208" s="240" t="s">
        <v>188</v>
      </c>
      <c r="I208" s="240">
        <v>3</v>
      </c>
      <c r="J208" s="240">
        <v>26105</v>
      </c>
      <c r="K208" s="240">
        <v>2000</v>
      </c>
      <c r="L208" s="240">
        <v>1</v>
      </c>
      <c r="M208" s="240">
        <v>4</v>
      </c>
      <c r="N208" s="240">
        <v>26</v>
      </c>
      <c r="O208" s="240" t="s">
        <v>325</v>
      </c>
      <c r="P208" s="258">
        <v>10000</v>
      </c>
      <c r="Q208" s="258">
        <v>10000</v>
      </c>
      <c r="R208" s="258">
        <v>12417</v>
      </c>
      <c r="S208" s="258">
        <v>12417</v>
      </c>
    </row>
    <row r="209" spans="1:19">
      <c r="A209" s="240">
        <v>38</v>
      </c>
      <c r="B209" s="240" t="s">
        <v>220</v>
      </c>
      <c r="C209" s="240">
        <v>3</v>
      </c>
      <c r="D209" s="240">
        <v>8</v>
      </c>
      <c r="E209" s="240">
        <v>1</v>
      </c>
      <c r="F209" s="240">
        <v>0</v>
      </c>
      <c r="G209" s="240">
        <v>3</v>
      </c>
      <c r="H209" s="240" t="s">
        <v>188</v>
      </c>
      <c r="I209" s="240">
        <v>3</v>
      </c>
      <c r="J209" s="240">
        <v>27101</v>
      </c>
      <c r="K209" s="240">
        <v>2000</v>
      </c>
      <c r="L209" s="240">
        <v>1</v>
      </c>
      <c r="M209" s="240">
        <v>4</v>
      </c>
      <c r="N209" s="240">
        <v>26</v>
      </c>
      <c r="O209" s="240" t="s">
        <v>325</v>
      </c>
      <c r="P209" s="258">
        <v>0</v>
      </c>
      <c r="Q209" s="258">
        <v>0</v>
      </c>
      <c r="R209" s="258"/>
      <c r="S209" s="258"/>
    </row>
    <row r="210" spans="1:19">
      <c r="A210" s="240">
        <v>38</v>
      </c>
      <c r="B210" s="240" t="s">
        <v>220</v>
      </c>
      <c r="C210" s="240">
        <v>3</v>
      </c>
      <c r="D210" s="240">
        <v>8</v>
      </c>
      <c r="E210" s="240">
        <v>1</v>
      </c>
      <c r="F210" s="240">
        <v>0</v>
      </c>
      <c r="G210" s="240">
        <v>3</v>
      </c>
      <c r="H210" s="240" t="s">
        <v>188</v>
      </c>
      <c r="I210" s="240">
        <v>3</v>
      </c>
      <c r="J210" s="240">
        <v>27201</v>
      </c>
      <c r="K210" s="240">
        <v>2000</v>
      </c>
      <c r="L210" s="240">
        <v>1</v>
      </c>
      <c r="M210" s="240">
        <v>4</v>
      </c>
      <c r="N210" s="240">
        <v>26</v>
      </c>
      <c r="O210" s="240" t="s">
        <v>325</v>
      </c>
      <c r="P210" s="258">
        <v>25000</v>
      </c>
      <c r="Q210" s="258">
        <v>25000</v>
      </c>
      <c r="R210" s="258"/>
      <c r="S210" s="258"/>
    </row>
    <row r="211" spans="1:19">
      <c r="A211" s="240">
        <v>38</v>
      </c>
      <c r="B211" s="240" t="s">
        <v>220</v>
      </c>
      <c r="C211" s="240">
        <v>3</v>
      </c>
      <c r="D211" s="240">
        <v>8</v>
      </c>
      <c r="E211" s="240">
        <v>1</v>
      </c>
      <c r="F211" s="240">
        <v>0</v>
      </c>
      <c r="G211" s="240">
        <v>3</v>
      </c>
      <c r="H211" s="240" t="s">
        <v>188</v>
      </c>
      <c r="I211" s="240">
        <v>3</v>
      </c>
      <c r="J211" s="240">
        <v>27301</v>
      </c>
      <c r="K211" s="240">
        <v>2000</v>
      </c>
      <c r="L211" s="240">
        <v>1</v>
      </c>
      <c r="M211" s="240">
        <v>4</v>
      </c>
      <c r="N211" s="240">
        <v>26</v>
      </c>
      <c r="O211" s="240" t="s">
        <v>325</v>
      </c>
      <c r="P211" s="258">
        <v>0</v>
      </c>
      <c r="Q211" s="258">
        <v>0</v>
      </c>
      <c r="R211" s="258"/>
      <c r="S211" s="258"/>
    </row>
    <row r="212" spans="1:19">
      <c r="A212" s="240">
        <v>38</v>
      </c>
      <c r="B212" s="240" t="s">
        <v>220</v>
      </c>
      <c r="C212" s="240">
        <v>3</v>
      </c>
      <c r="D212" s="240">
        <v>8</v>
      </c>
      <c r="E212" s="240">
        <v>1</v>
      </c>
      <c r="F212" s="240">
        <v>0</v>
      </c>
      <c r="G212" s="240">
        <v>3</v>
      </c>
      <c r="H212" s="240" t="s">
        <v>188</v>
      </c>
      <c r="I212" s="240">
        <v>3</v>
      </c>
      <c r="J212" s="240">
        <v>27401</v>
      </c>
      <c r="K212" s="240">
        <v>2000</v>
      </c>
      <c r="L212" s="240">
        <v>1</v>
      </c>
      <c r="M212" s="240">
        <v>4</v>
      </c>
      <c r="N212" s="240">
        <v>26</v>
      </c>
      <c r="O212" s="240" t="s">
        <v>325</v>
      </c>
      <c r="P212" s="258">
        <v>0</v>
      </c>
      <c r="Q212" s="258">
        <v>0</v>
      </c>
      <c r="R212" s="258"/>
      <c r="S212" s="258"/>
    </row>
    <row r="213" spans="1:19">
      <c r="A213" s="240">
        <v>38</v>
      </c>
      <c r="B213" s="240" t="s">
        <v>220</v>
      </c>
      <c r="C213" s="240">
        <v>3</v>
      </c>
      <c r="D213" s="240">
        <v>8</v>
      </c>
      <c r="E213" s="240">
        <v>1</v>
      </c>
      <c r="F213" s="240">
        <v>0</v>
      </c>
      <c r="G213" s="240">
        <v>3</v>
      </c>
      <c r="H213" s="240" t="s">
        <v>188</v>
      </c>
      <c r="I213" s="240">
        <v>3</v>
      </c>
      <c r="J213" s="240">
        <v>29101</v>
      </c>
      <c r="K213" s="240">
        <v>2000</v>
      </c>
      <c r="L213" s="240">
        <v>1</v>
      </c>
      <c r="M213" s="240">
        <v>4</v>
      </c>
      <c r="N213" s="240">
        <v>26</v>
      </c>
      <c r="O213" s="240" t="s">
        <v>325</v>
      </c>
      <c r="P213" s="258">
        <v>0</v>
      </c>
      <c r="Q213" s="258">
        <v>0</v>
      </c>
      <c r="R213" s="258"/>
      <c r="S213" s="258"/>
    </row>
    <row r="214" spans="1:19">
      <c r="A214" s="240">
        <v>38</v>
      </c>
      <c r="B214" s="240" t="s">
        <v>220</v>
      </c>
      <c r="C214" s="240">
        <v>3</v>
      </c>
      <c r="D214" s="240">
        <v>8</v>
      </c>
      <c r="E214" s="240">
        <v>1</v>
      </c>
      <c r="F214" s="240">
        <v>0</v>
      </c>
      <c r="G214" s="240">
        <v>3</v>
      </c>
      <c r="H214" s="240" t="s">
        <v>188</v>
      </c>
      <c r="I214" s="240">
        <v>3</v>
      </c>
      <c r="J214" s="240">
        <v>29201</v>
      </c>
      <c r="K214" s="240">
        <v>2000</v>
      </c>
      <c r="L214" s="240">
        <v>1</v>
      </c>
      <c r="M214" s="240">
        <v>4</v>
      </c>
      <c r="N214" s="240">
        <v>26</v>
      </c>
      <c r="O214" s="240" t="s">
        <v>325</v>
      </c>
      <c r="P214" s="258">
        <v>0</v>
      </c>
      <c r="Q214" s="258">
        <v>0</v>
      </c>
      <c r="R214" s="258"/>
      <c r="S214" s="258"/>
    </row>
    <row r="215" spans="1:19">
      <c r="A215" s="240">
        <v>38</v>
      </c>
      <c r="B215" s="240" t="s">
        <v>220</v>
      </c>
      <c r="C215" s="240">
        <v>3</v>
      </c>
      <c r="D215" s="240">
        <v>8</v>
      </c>
      <c r="E215" s="240">
        <v>1</v>
      </c>
      <c r="F215" s="240">
        <v>0</v>
      </c>
      <c r="G215" s="240">
        <v>3</v>
      </c>
      <c r="H215" s="240" t="s">
        <v>188</v>
      </c>
      <c r="I215" s="240">
        <v>3</v>
      </c>
      <c r="J215" s="240">
        <v>29301</v>
      </c>
      <c r="K215" s="240">
        <v>2000</v>
      </c>
      <c r="L215" s="240">
        <v>1</v>
      </c>
      <c r="M215" s="240">
        <v>4</v>
      </c>
      <c r="N215" s="240">
        <v>26</v>
      </c>
      <c r="O215" s="240" t="s">
        <v>325</v>
      </c>
      <c r="P215" s="258">
        <v>0</v>
      </c>
      <c r="Q215" s="258">
        <v>0</v>
      </c>
      <c r="R215" s="258"/>
      <c r="S215" s="258"/>
    </row>
    <row r="216" spans="1:19">
      <c r="A216" s="240">
        <v>38</v>
      </c>
      <c r="B216" s="240" t="s">
        <v>220</v>
      </c>
      <c r="C216" s="240">
        <v>3</v>
      </c>
      <c r="D216" s="240">
        <v>8</v>
      </c>
      <c r="E216" s="240">
        <v>1</v>
      </c>
      <c r="F216" s="240">
        <v>0</v>
      </c>
      <c r="G216" s="240">
        <v>3</v>
      </c>
      <c r="H216" s="240" t="s">
        <v>188</v>
      </c>
      <c r="I216" s="240">
        <v>3</v>
      </c>
      <c r="J216" s="240">
        <v>29401</v>
      </c>
      <c r="K216" s="240">
        <v>2000</v>
      </c>
      <c r="L216" s="240">
        <v>1</v>
      </c>
      <c r="M216" s="240">
        <v>4</v>
      </c>
      <c r="N216" s="240">
        <v>26</v>
      </c>
      <c r="O216" s="240" t="s">
        <v>325</v>
      </c>
      <c r="P216" s="258">
        <v>8000</v>
      </c>
      <c r="Q216" s="258">
        <v>8000</v>
      </c>
      <c r="R216" s="258">
        <v>22227</v>
      </c>
      <c r="S216" s="258">
        <v>22227</v>
      </c>
    </row>
    <row r="217" spans="1:19">
      <c r="A217" s="240">
        <v>38</v>
      </c>
      <c r="B217" s="240" t="s">
        <v>220</v>
      </c>
      <c r="C217" s="240">
        <v>3</v>
      </c>
      <c r="D217" s="240">
        <v>8</v>
      </c>
      <c r="E217" s="240">
        <v>1</v>
      </c>
      <c r="F217" s="240">
        <v>0</v>
      </c>
      <c r="G217" s="240">
        <v>3</v>
      </c>
      <c r="H217" s="240" t="s">
        <v>188</v>
      </c>
      <c r="I217" s="240">
        <v>3</v>
      </c>
      <c r="J217" s="240">
        <v>29501</v>
      </c>
      <c r="K217" s="240">
        <v>2000</v>
      </c>
      <c r="L217" s="240">
        <v>1</v>
      </c>
      <c r="M217" s="240">
        <v>4</v>
      </c>
      <c r="N217" s="240">
        <v>26</v>
      </c>
      <c r="O217" s="240" t="s">
        <v>325</v>
      </c>
      <c r="P217" s="258">
        <v>40000</v>
      </c>
      <c r="Q217" s="258">
        <v>40000</v>
      </c>
      <c r="R217" s="258">
        <v>12161</v>
      </c>
      <c r="S217" s="258">
        <v>12161</v>
      </c>
    </row>
    <row r="218" spans="1:19">
      <c r="A218" s="240">
        <v>38</v>
      </c>
      <c r="B218" s="240" t="s">
        <v>220</v>
      </c>
      <c r="C218" s="240">
        <v>3</v>
      </c>
      <c r="D218" s="240">
        <v>8</v>
      </c>
      <c r="E218" s="240">
        <v>1</v>
      </c>
      <c r="F218" s="240">
        <v>0</v>
      </c>
      <c r="G218" s="240">
        <v>3</v>
      </c>
      <c r="H218" s="240" t="s">
        <v>188</v>
      </c>
      <c r="I218" s="240">
        <v>3</v>
      </c>
      <c r="J218" s="240">
        <v>29601</v>
      </c>
      <c r="K218" s="240">
        <v>2000</v>
      </c>
      <c r="L218" s="240">
        <v>1</v>
      </c>
      <c r="M218" s="240">
        <v>4</v>
      </c>
      <c r="N218" s="240">
        <v>26</v>
      </c>
      <c r="O218" s="240" t="s">
        <v>325</v>
      </c>
      <c r="P218" s="258">
        <v>0</v>
      </c>
      <c r="Q218" s="258">
        <v>0</v>
      </c>
      <c r="R218" s="258"/>
      <c r="S218" s="258"/>
    </row>
    <row r="219" spans="1:19">
      <c r="A219" s="240">
        <v>38</v>
      </c>
      <c r="B219" s="240" t="s">
        <v>220</v>
      </c>
      <c r="C219" s="240">
        <v>3</v>
      </c>
      <c r="D219" s="240">
        <v>8</v>
      </c>
      <c r="E219" s="240">
        <v>1</v>
      </c>
      <c r="F219" s="240">
        <v>0</v>
      </c>
      <c r="G219" s="240">
        <v>3</v>
      </c>
      <c r="H219" s="240" t="s">
        <v>188</v>
      </c>
      <c r="I219" s="240">
        <v>3</v>
      </c>
      <c r="J219" s="240">
        <v>29801</v>
      </c>
      <c r="K219" s="240">
        <v>2000</v>
      </c>
      <c r="L219" s="240">
        <v>1</v>
      </c>
      <c r="M219" s="240">
        <v>4</v>
      </c>
      <c r="N219" s="240">
        <v>26</v>
      </c>
      <c r="O219" s="240" t="s">
        <v>325</v>
      </c>
      <c r="P219" s="258">
        <v>0</v>
      </c>
      <c r="Q219" s="258">
        <v>0</v>
      </c>
      <c r="R219" s="258"/>
      <c r="S219" s="258"/>
    </row>
    <row r="220" spans="1:19">
      <c r="A220" s="240">
        <v>38</v>
      </c>
      <c r="B220" s="240" t="s">
        <v>220</v>
      </c>
      <c r="C220" s="240">
        <v>3</v>
      </c>
      <c r="D220" s="240">
        <v>8</v>
      </c>
      <c r="E220" s="240">
        <v>1</v>
      </c>
      <c r="F220" s="240">
        <v>0</v>
      </c>
      <c r="G220" s="240">
        <v>3</v>
      </c>
      <c r="H220" s="240" t="s">
        <v>188</v>
      </c>
      <c r="I220" s="240">
        <v>3</v>
      </c>
      <c r="J220" s="240">
        <v>31101</v>
      </c>
      <c r="K220" s="240">
        <v>3000</v>
      </c>
      <c r="L220" s="240">
        <v>1</v>
      </c>
      <c r="M220" s="240">
        <v>4</v>
      </c>
      <c r="N220" s="240">
        <v>26</v>
      </c>
      <c r="O220" s="240" t="s">
        <v>325</v>
      </c>
      <c r="P220" s="258">
        <v>0</v>
      </c>
      <c r="Q220" s="258">
        <v>0</v>
      </c>
      <c r="R220" s="258"/>
      <c r="S220" s="258"/>
    </row>
    <row r="221" spans="1:19">
      <c r="A221" s="240">
        <v>38</v>
      </c>
      <c r="B221" s="240" t="s">
        <v>220</v>
      </c>
      <c r="C221" s="240">
        <v>3</v>
      </c>
      <c r="D221" s="240">
        <v>8</v>
      </c>
      <c r="E221" s="240">
        <v>1</v>
      </c>
      <c r="F221" s="240">
        <v>0</v>
      </c>
      <c r="G221" s="240">
        <v>3</v>
      </c>
      <c r="H221" s="240" t="s">
        <v>188</v>
      </c>
      <c r="I221" s="240">
        <v>3</v>
      </c>
      <c r="J221" s="240">
        <v>31301</v>
      </c>
      <c r="K221" s="240">
        <v>3000</v>
      </c>
      <c r="L221" s="240">
        <v>1</v>
      </c>
      <c r="M221" s="240">
        <v>4</v>
      </c>
      <c r="N221" s="240">
        <v>26</v>
      </c>
      <c r="O221" s="240" t="s">
        <v>325</v>
      </c>
      <c r="P221" s="258">
        <v>0</v>
      </c>
      <c r="Q221" s="258">
        <v>0</v>
      </c>
      <c r="R221" s="258"/>
      <c r="S221" s="258"/>
    </row>
    <row r="222" spans="1:19">
      <c r="A222" s="240">
        <v>38</v>
      </c>
      <c r="B222" s="240" t="s">
        <v>220</v>
      </c>
      <c r="C222" s="240">
        <v>3</v>
      </c>
      <c r="D222" s="240">
        <v>8</v>
      </c>
      <c r="E222" s="240">
        <v>1</v>
      </c>
      <c r="F222" s="240">
        <v>0</v>
      </c>
      <c r="G222" s="240">
        <v>3</v>
      </c>
      <c r="H222" s="240" t="s">
        <v>188</v>
      </c>
      <c r="I222" s="240">
        <v>3</v>
      </c>
      <c r="J222" s="240">
        <v>31401</v>
      </c>
      <c r="K222" s="240">
        <v>3000</v>
      </c>
      <c r="L222" s="240">
        <v>1</v>
      </c>
      <c r="M222" s="240">
        <v>4</v>
      </c>
      <c r="N222" s="240">
        <v>26</v>
      </c>
      <c r="O222" s="240" t="s">
        <v>325</v>
      </c>
      <c r="P222" s="258">
        <v>0</v>
      </c>
      <c r="Q222" s="258">
        <v>0</v>
      </c>
      <c r="R222" s="258"/>
      <c r="S222" s="258"/>
    </row>
    <row r="223" spans="1:19">
      <c r="A223" s="240">
        <v>38</v>
      </c>
      <c r="B223" s="240" t="s">
        <v>220</v>
      </c>
      <c r="C223" s="240">
        <v>3</v>
      </c>
      <c r="D223" s="240">
        <v>8</v>
      </c>
      <c r="E223" s="240">
        <v>1</v>
      </c>
      <c r="F223" s="240">
        <v>0</v>
      </c>
      <c r="G223" s="240">
        <v>3</v>
      </c>
      <c r="H223" s="240" t="s">
        <v>188</v>
      </c>
      <c r="I223" s="240">
        <v>3</v>
      </c>
      <c r="J223" s="240">
        <v>31501</v>
      </c>
      <c r="K223" s="240">
        <v>3000</v>
      </c>
      <c r="L223" s="240">
        <v>1</v>
      </c>
      <c r="M223" s="240">
        <v>4</v>
      </c>
      <c r="N223" s="240">
        <v>26</v>
      </c>
      <c r="O223" s="240" t="s">
        <v>325</v>
      </c>
      <c r="P223" s="258">
        <v>0</v>
      </c>
      <c r="Q223" s="258">
        <v>0</v>
      </c>
      <c r="R223" s="258"/>
      <c r="S223" s="258"/>
    </row>
    <row r="224" spans="1:19">
      <c r="A224" s="240">
        <v>38</v>
      </c>
      <c r="B224" s="240" t="s">
        <v>220</v>
      </c>
      <c r="C224" s="240">
        <v>3</v>
      </c>
      <c r="D224" s="240">
        <v>8</v>
      </c>
      <c r="E224" s="240">
        <v>1</v>
      </c>
      <c r="F224" s="240">
        <v>0</v>
      </c>
      <c r="G224" s="240">
        <v>3</v>
      </c>
      <c r="H224" s="240" t="s">
        <v>188</v>
      </c>
      <c r="I224" s="240">
        <v>3</v>
      </c>
      <c r="J224" s="240">
        <v>31601</v>
      </c>
      <c r="K224" s="240">
        <v>3000</v>
      </c>
      <c r="L224" s="240">
        <v>1</v>
      </c>
      <c r="M224" s="240">
        <v>4</v>
      </c>
      <c r="N224" s="240">
        <v>26</v>
      </c>
      <c r="O224" s="240" t="s">
        <v>325</v>
      </c>
      <c r="P224" s="258">
        <v>0</v>
      </c>
      <c r="Q224" s="258">
        <v>0</v>
      </c>
      <c r="R224" s="258"/>
      <c r="S224" s="258"/>
    </row>
    <row r="225" spans="1:19">
      <c r="A225" s="240">
        <v>38</v>
      </c>
      <c r="B225" s="240" t="s">
        <v>220</v>
      </c>
      <c r="C225" s="240">
        <v>3</v>
      </c>
      <c r="D225" s="240">
        <v>8</v>
      </c>
      <c r="E225" s="240">
        <v>1</v>
      </c>
      <c r="F225" s="240">
        <v>0</v>
      </c>
      <c r="G225" s="240">
        <v>3</v>
      </c>
      <c r="H225" s="240" t="s">
        <v>188</v>
      </c>
      <c r="I225" s="240">
        <v>3</v>
      </c>
      <c r="J225" s="240">
        <v>31602</v>
      </c>
      <c r="K225" s="240">
        <v>3000</v>
      </c>
      <c r="L225" s="240">
        <v>1</v>
      </c>
      <c r="M225" s="240">
        <v>4</v>
      </c>
      <c r="N225" s="240">
        <v>26</v>
      </c>
      <c r="O225" s="240" t="s">
        <v>325</v>
      </c>
      <c r="P225" s="258">
        <v>0</v>
      </c>
      <c r="Q225" s="258">
        <v>0</v>
      </c>
      <c r="R225" s="258"/>
      <c r="S225" s="258"/>
    </row>
    <row r="226" spans="1:19">
      <c r="A226" s="240">
        <v>38</v>
      </c>
      <c r="B226" s="240" t="s">
        <v>220</v>
      </c>
      <c r="C226" s="240">
        <v>3</v>
      </c>
      <c r="D226" s="240">
        <v>8</v>
      </c>
      <c r="E226" s="240">
        <v>1</v>
      </c>
      <c r="F226" s="240">
        <v>0</v>
      </c>
      <c r="G226" s="240">
        <v>3</v>
      </c>
      <c r="H226" s="240" t="s">
        <v>188</v>
      </c>
      <c r="I226" s="240">
        <v>3</v>
      </c>
      <c r="J226" s="240">
        <v>31603</v>
      </c>
      <c r="K226" s="240">
        <v>3000</v>
      </c>
      <c r="L226" s="240">
        <v>1</v>
      </c>
      <c r="M226" s="240">
        <v>4</v>
      </c>
      <c r="N226" s="240">
        <v>26</v>
      </c>
      <c r="O226" s="240" t="s">
        <v>325</v>
      </c>
      <c r="P226" s="258">
        <v>0</v>
      </c>
      <c r="Q226" s="258">
        <v>0</v>
      </c>
      <c r="R226" s="258"/>
      <c r="S226" s="258"/>
    </row>
    <row r="227" spans="1:19">
      <c r="A227" s="240">
        <v>38</v>
      </c>
      <c r="B227" s="240" t="s">
        <v>220</v>
      </c>
      <c r="C227" s="240">
        <v>3</v>
      </c>
      <c r="D227" s="240">
        <v>8</v>
      </c>
      <c r="E227" s="240">
        <v>1</v>
      </c>
      <c r="F227" s="240">
        <v>0</v>
      </c>
      <c r="G227" s="240">
        <v>3</v>
      </c>
      <c r="H227" s="240" t="s">
        <v>188</v>
      </c>
      <c r="I227" s="240">
        <v>3</v>
      </c>
      <c r="J227" s="240">
        <v>31701</v>
      </c>
      <c r="K227" s="240">
        <v>3000</v>
      </c>
      <c r="L227" s="240">
        <v>1</v>
      </c>
      <c r="M227" s="240">
        <v>4</v>
      </c>
      <c r="N227" s="240">
        <v>26</v>
      </c>
      <c r="O227" s="240" t="s">
        <v>325</v>
      </c>
      <c r="P227" s="258">
        <v>0</v>
      </c>
      <c r="Q227" s="258">
        <v>0</v>
      </c>
      <c r="R227" s="258"/>
      <c r="S227" s="258"/>
    </row>
    <row r="228" spans="1:19">
      <c r="A228" s="240">
        <v>38</v>
      </c>
      <c r="B228" s="240" t="s">
        <v>220</v>
      </c>
      <c r="C228" s="240">
        <v>3</v>
      </c>
      <c r="D228" s="240">
        <v>8</v>
      </c>
      <c r="E228" s="240">
        <v>1</v>
      </c>
      <c r="F228" s="240">
        <v>0</v>
      </c>
      <c r="G228" s="240">
        <v>3</v>
      </c>
      <c r="H228" s="240" t="s">
        <v>188</v>
      </c>
      <c r="I228" s="240">
        <v>3</v>
      </c>
      <c r="J228" s="240">
        <v>31801</v>
      </c>
      <c r="K228" s="240">
        <v>3000</v>
      </c>
      <c r="L228" s="240">
        <v>1</v>
      </c>
      <c r="M228" s="240">
        <v>4</v>
      </c>
      <c r="N228" s="240">
        <v>26</v>
      </c>
      <c r="O228" s="240" t="s">
        <v>325</v>
      </c>
      <c r="P228" s="258">
        <v>3000</v>
      </c>
      <c r="Q228" s="258">
        <v>3000</v>
      </c>
      <c r="R228" s="258"/>
      <c r="S228" s="258"/>
    </row>
    <row r="229" spans="1:19">
      <c r="A229" s="240">
        <v>38</v>
      </c>
      <c r="B229" s="240" t="s">
        <v>220</v>
      </c>
      <c r="C229" s="240">
        <v>3</v>
      </c>
      <c r="D229" s="240">
        <v>8</v>
      </c>
      <c r="E229" s="240">
        <v>1</v>
      </c>
      <c r="F229" s="240">
        <v>0</v>
      </c>
      <c r="G229" s="240">
        <v>3</v>
      </c>
      <c r="H229" s="240" t="s">
        <v>188</v>
      </c>
      <c r="I229" s="240">
        <v>3</v>
      </c>
      <c r="J229" s="240">
        <v>31902</v>
      </c>
      <c r="K229" s="240">
        <v>3000</v>
      </c>
      <c r="L229" s="240">
        <v>1</v>
      </c>
      <c r="M229" s="240">
        <v>4</v>
      </c>
      <c r="N229" s="240">
        <v>26</v>
      </c>
      <c r="O229" s="240" t="s">
        <v>325</v>
      </c>
      <c r="P229" s="258">
        <v>0</v>
      </c>
      <c r="Q229" s="258">
        <v>0</v>
      </c>
      <c r="R229" s="258"/>
      <c r="S229" s="258"/>
    </row>
    <row r="230" spans="1:19">
      <c r="A230" s="240">
        <v>38</v>
      </c>
      <c r="B230" s="240" t="s">
        <v>220</v>
      </c>
      <c r="C230" s="240">
        <v>3</v>
      </c>
      <c r="D230" s="240">
        <v>8</v>
      </c>
      <c r="E230" s="240">
        <v>1</v>
      </c>
      <c r="F230" s="240">
        <v>0</v>
      </c>
      <c r="G230" s="240">
        <v>3</v>
      </c>
      <c r="H230" s="240" t="s">
        <v>188</v>
      </c>
      <c r="I230" s="240">
        <v>3</v>
      </c>
      <c r="J230" s="240">
        <v>31904</v>
      </c>
      <c r="K230" s="240">
        <v>3000</v>
      </c>
      <c r="L230" s="240">
        <v>1</v>
      </c>
      <c r="M230" s="240">
        <v>4</v>
      </c>
      <c r="N230" s="240">
        <v>26</v>
      </c>
      <c r="O230" s="240" t="s">
        <v>325</v>
      </c>
      <c r="P230" s="258">
        <v>0</v>
      </c>
      <c r="Q230" s="258">
        <v>0</v>
      </c>
      <c r="R230" s="258"/>
      <c r="S230" s="258"/>
    </row>
    <row r="231" spans="1:19">
      <c r="A231" s="240">
        <v>38</v>
      </c>
      <c r="B231" s="240" t="s">
        <v>220</v>
      </c>
      <c r="C231" s="240">
        <v>3</v>
      </c>
      <c r="D231" s="240">
        <v>8</v>
      </c>
      <c r="E231" s="240">
        <v>1</v>
      </c>
      <c r="F231" s="240">
        <v>0</v>
      </c>
      <c r="G231" s="240">
        <v>3</v>
      </c>
      <c r="H231" s="240" t="s">
        <v>188</v>
      </c>
      <c r="I231" s="240">
        <v>3</v>
      </c>
      <c r="J231" s="240">
        <v>32301</v>
      </c>
      <c r="K231" s="240">
        <v>3000</v>
      </c>
      <c r="L231" s="240">
        <v>1</v>
      </c>
      <c r="M231" s="240">
        <v>4</v>
      </c>
      <c r="N231" s="240">
        <v>26</v>
      </c>
      <c r="O231" s="240" t="s">
        <v>325</v>
      </c>
      <c r="P231" s="258">
        <v>0</v>
      </c>
      <c r="Q231" s="258">
        <v>0</v>
      </c>
      <c r="R231" s="258"/>
      <c r="S231" s="258"/>
    </row>
    <row r="232" spans="1:19">
      <c r="A232" s="240">
        <v>38</v>
      </c>
      <c r="B232" s="240" t="s">
        <v>220</v>
      </c>
      <c r="C232" s="240">
        <v>3</v>
      </c>
      <c r="D232" s="240">
        <v>8</v>
      </c>
      <c r="E232" s="240">
        <v>1</v>
      </c>
      <c r="F232" s="240">
        <v>0</v>
      </c>
      <c r="G232" s="240">
        <v>3</v>
      </c>
      <c r="H232" s="240" t="s">
        <v>188</v>
      </c>
      <c r="I232" s="240">
        <v>3</v>
      </c>
      <c r="J232" s="240">
        <v>32502</v>
      </c>
      <c r="K232" s="240">
        <v>3000</v>
      </c>
      <c r="L232" s="240">
        <v>1</v>
      </c>
      <c r="M232" s="240">
        <v>4</v>
      </c>
      <c r="N232" s="240">
        <v>26</v>
      </c>
      <c r="O232" s="240" t="s">
        <v>325</v>
      </c>
      <c r="P232" s="258">
        <v>0</v>
      </c>
      <c r="Q232" s="258">
        <v>0</v>
      </c>
      <c r="R232" s="258"/>
      <c r="S232" s="258"/>
    </row>
    <row r="233" spans="1:19">
      <c r="A233" s="240">
        <v>38</v>
      </c>
      <c r="B233" s="240" t="s">
        <v>220</v>
      </c>
      <c r="C233" s="240">
        <v>3</v>
      </c>
      <c r="D233" s="240">
        <v>8</v>
      </c>
      <c r="E233" s="240">
        <v>1</v>
      </c>
      <c r="F233" s="240">
        <v>0</v>
      </c>
      <c r="G233" s="240">
        <v>3</v>
      </c>
      <c r="H233" s="240" t="s">
        <v>188</v>
      </c>
      <c r="I233" s="240">
        <v>3</v>
      </c>
      <c r="J233" s="240">
        <v>32601</v>
      </c>
      <c r="K233" s="240">
        <v>3000</v>
      </c>
      <c r="L233" s="240">
        <v>1</v>
      </c>
      <c r="M233" s="240">
        <v>4</v>
      </c>
      <c r="N233" s="240">
        <v>26</v>
      </c>
      <c r="O233" s="240" t="s">
        <v>325</v>
      </c>
      <c r="P233" s="258">
        <v>0</v>
      </c>
      <c r="Q233" s="258">
        <v>0</v>
      </c>
      <c r="R233" s="258"/>
      <c r="S233" s="258"/>
    </row>
    <row r="234" spans="1:19">
      <c r="A234" s="240">
        <v>38</v>
      </c>
      <c r="B234" s="240" t="s">
        <v>220</v>
      </c>
      <c r="C234" s="240">
        <v>3</v>
      </c>
      <c r="D234" s="240">
        <v>8</v>
      </c>
      <c r="E234" s="240">
        <v>1</v>
      </c>
      <c r="F234" s="240">
        <v>0</v>
      </c>
      <c r="G234" s="240">
        <v>3</v>
      </c>
      <c r="H234" s="240" t="s">
        <v>188</v>
      </c>
      <c r="I234" s="240">
        <v>3</v>
      </c>
      <c r="J234" s="240">
        <v>32701</v>
      </c>
      <c r="K234" s="240">
        <v>3000</v>
      </c>
      <c r="L234" s="240">
        <v>1</v>
      </c>
      <c r="M234" s="240">
        <v>4</v>
      </c>
      <c r="N234" s="240">
        <v>26</v>
      </c>
      <c r="O234" s="240" t="s">
        <v>325</v>
      </c>
      <c r="P234" s="258">
        <v>25000</v>
      </c>
      <c r="Q234" s="258">
        <v>25000</v>
      </c>
      <c r="R234" s="258"/>
      <c r="S234" s="258"/>
    </row>
    <row r="235" spans="1:19">
      <c r="A235" s="240">
        <v>38</v>
      </c>
      <c r="B235" s="240" t="s">
        <v>220</v>
      </c>
      <c r="C235" s="240">
        <v>3</v>
      </c>
      <c r="D235" s="240">
        <v>8</v>
      </c>
      <c r="E235" s="240">
        <v>1</v>
      </c>
      <c r="F235" s="240">
        <v>0</v>
      </c>
      <c r="G235" s="240">
        <v>3</v>
      </c>
      <c r="H235" s="240" t="s">
        <v>188</v>
      </c>
      <c r="I235" s="240">
        <v>3</v>
      </c>
      <c r="J235" s="240">
        <v>33104</v>
      </c>
      <c r="K235" s="240">
        <v>3000</v>
      </c>
      <c r="L235" s="240">
        <v>1</v>
      </c>
      <c r="M235" s="240">
        <v>4</v>
      </c>
      <c r="N235" s="240">
        <v>26</v>
      </c>
      <c r="O235" s="240" t="s">
        <v>325</v>
      </c>
      <c r="P235" s="258">
        <v>0</v>
      </c>
      <c r="Q235" s="258">
        <v>0</v>
      </c>
      <c r="R235" s="258"/>
      <c r="S235" s="258"/>
    </row>
    <row r="236" spans="1:19">
      <c r="A236" s="240">
        <v>38</v>
      </c>
      <c r="B236" s="240" t="s">
        <v>220</v>
      </c>
      <c r="C236" s="240">
        <v>3</v>
      </c>
      <c r="D236" s="240">
        <v>8</v>
      </c>
      <c r="E236" s="240">
        <v>1</v>
      </c>
      <c r="F236" s="240">
        <v>0</v>
      </c>
      <c r="G236" s="240">
        <v>3</v>
      </c>
      <c r="H236" s="240" t="s">
        <v>188</v>
      </c>
      <c r="I236" s="240">
        <v>3</v>
      </c>
      <c r="J236" s="240">
        <v>33105</v>
      </c>
      <c r="K236" s="240">
        <v>3000</v>
      </c>
      <c r="L236" s="240">
        <v>1</v>
      </c>
      <c r="M236" s="240">
        <v>4</v>
      </c>
      <c r="N236" s="240">
        <v>26</v>
      </c>
      <c r="O236" s="240" t="s">
        <v>325</v>
      </c>
      <c r="P236" s="258">
        <v>0</v>
      </c>
      <c r="Q236" s="258">
        <v>0</v>
      </c>
      <c r="R236" s="258"/>
      <c r="S236" s="258"/>
    </row>
    <row r="237" spans="1:19">
      <c r="A237" s="240">
        <v>38</v>
      </c>
      <c r="B237" s="240" t="s">
        <v>220</v>
      </c>
      <c r="C237" s="240">
        <v>3</v>
      </c>
      <c r="D237" s="240">
        <v>8</v>
      </c>
      <c r="E237" s="240">
        <v>1</v>
      </c>
      <c r="F237" s="240">
        <v>0</v>
      </c>
      <c r="G237" s="240">
        <v>3</v>
      </c>
      <c r="H237" s="240" t="s">
        <v>188</v>
      </c>
      <c r="I237" s="240">
        <v>3</v>
      </c>
      <c r="J237" s="240">
        <v>33301</v>
      </c>
      <c r="K237" s="240">
        <v>3000</v>
      </c>
      <c r="L237" s="240">
        <v>1</v>
      </c>
      <c r="M237" s="240">
        <v>4</v>
      </c>
      <c r="N237" s="240">
        <v>26</v>
      </c>
      <c r="O237" s="240" t="s">
        <v>325</v>
      </c>
      <c r="P237" s="258">
        <v>0</v>
      </c>
      <c r="Q237" s="258">
        <v>0</v>
      </c>
      <c r="R237" s="258"/>
      <c r="S237" s="258"/>
    </row>
    <row r="238" spans="1:19">
      <c r="A238" s="240">
        <v>38</v>
      </c>
      <c r="B238" s="240" t="s">
        <v>220</v>
      </c>
      <c r="C238" s="240">
        <v>3</v>
      </c>
      <c r="D238" s="240">
        <v>8</v>
      </c>
      <c r="E238" s="240">
        <v>1</v>
      </c>
      <c r="F238" s="240">
        <v>0</v>
      </c>
      <c r="G238" s="240">
        <v>3</v>
      </c>
      <c r="H238" s="240" t="s">
        <v>188</v>
      </c>
      <c r="I238" s="240">
        <v>3</v>
      </c>
      <c r="J238" s="240">
        <v>33302</v>
      </c>
      <c r="K238" s="240">
        <v>3000</v>
      </c>
      <c r="L238" s="240">
        <v>1</v>
      </c>
      <c r="M238" s="240">
        <v>4</v>
      </c>
      <c r="N238" s="240">
        <v>26</v>
      </c>
      <c r="O238" s="240" t="s">
        <v>325</v>
      </c>
      <c r="P238" s="258">
        <v>0</v>
      </c>
      <c r="Q238" s="258">
        <v>0</v>
      </c>
      <c r="R238" s="258"/>
      <c r="S238" s="258"/>
    </row>
    <row r="239" spans="1:19">
      <c r="A239" s="240">
        <v>38</v>
      </c>
      <c r="B239" s="240" t="s">
        <v>220</v>
      </c>
      <c r="C239" s="240">
        <v>3</v>
      </c>
      <c r="D239" s="240">
        <v>8</v>
      </c>
      <c r="E239" s="240">
        <v>1</v>
      </c>
      <c r="F239" s="240">
        <v>0</v>
      </c>
      <c r="G239" s="240">
        <v>3</v>
      </c>
      <c r="H239" s="240" t="s">
        <v>188</v>
      </c>
      <c r="I239" s="240">
        <v>3</v>
      </c>
      <c r="J239" s="240">
        <v>33303</v>
      </c>
      <c r="K239" s="240">
        <v>3000</v>
      </c>
      <c r="L239" s="240">
        <v>1</v>
      </c>
      <c r="M239" s="240">
        <v>4</v>
      </c>
      <c r="N239" s="240">
        <v>26</v>
      </c>
      <c r="O239" s="240" t="s">
        <v>325</v>
      </c>
      <c r="P239" s="258">
        <v>0</v>
      </c>
      <c r="Q239" s="258">
        <v>0</v>
      </c>
      <c r="R239" s="258"/>
      <c r="S239" s="258"/>
    </row>
    <row r="240" spans="1:19">
      <c r="A240" s="240">
        <v>38</v>
      </c>
      <c r="B240" s="240" t="s">
        <v>220</v>
      </c>
      <c r="C240" s="240">
        <v>3</v>
      </c>
      <c r="D240" s="240">
        <v>8</v>
      </c>
      <c r="E240" s="240">
        <v>1</v>
      </c>
      <c r="F240" s="240">
        <v>0</v>
      </c>
      <c r="G240" s="240">
        <v>3</v>
      </c>
      <c r="H240" s="240" t="s">
        <v>188</v>
      </c>
      <c r="I240" s="240">
        <v>3</v>
      </c>
      <c r="J240" s="240">
        <v>33304</v>
      </c>
      <c r="K240" s="240">
        <v>3000</v>
      </c>
      <c r="L240" s="240">
        <v>1</v>
      </c>
      <c r="M240" s="240">
        <v>4</v>
      </c>
      <c r="N240" s="240">
        <v>26</v>
      </c>
      <c r="O240" s="240" t="s">
        <v>325</v>
      </c>
      <c r="P240" s="258">
        <v>0</v>
      </c>
      <c r="Q240" s="258">
        <v>0</v>
      </c>
      <c r="R240" s="258"/>
      <c r="S240" s="258"/>
    </row>
    <row r="241" spans="1:19">
      <c r="A241" s="240">
        <v>38</v>
      </c>
      <c r="B241" s="240" t="s">
        <v>220</v>
      </c>
      <c r="C241" s="240">
        <v>3</v>
      </c>
      <c r="D241" s="240">
        <v>8</v>
      </c>
      <c r="E241" s="240">
        <v>1</v>
      </c>
      <c r="F241" s="240">
        <v>0</v>
      </c>
      <c r="G241" s="240">
        <v>3</v>
      </c>
      <c r="H241" s="240" t="s">
        <v>188</v>
      </c>
      <c r="I241" s="240">
        <v>3</v>
      </c>
      <c r="J241" s="240">
        <v>33401</v>
      </c>
      <c r="K241" s="240">
        <v>3000</v>
      </c>
      <c r="L241" s="240">
        <v>1</v>
      </c>
      <c r="M241" s="240">
        <v>4</v>
      </c>
      <c r="N241" s="240">
        <v>26</v>
      </c>
      <c r="O241" s="240" t="s">
        <v>325</v>
      </c>
      <c r="P241" s="258">
        <v>11000</v>
      </c>
      <c r="Q241" s="258">
        <v>11000</v>
      </c>
      <c r="R241" s="258"/>
      <c r="S241" s="258"/>
    </row>
    <row r="242" spans="1:19">
      <c r="A242" s="240">
        <v>38</v>
      </c>
      <c r="B242" s="240" t="s">
        <v>220</v>
      </c>
      <c r="C242" s="240">
        <v>3</v>
      </c>
      <c r="D242" s="240">
        <v>8</v>
      </c>
      <c r="E242" s="240">
        <v>1</v>
      </c>
      <c r="F242" s="240">
        <v>0</v>
      </c>
      <c r="G242" s="240">
        <v>3</v>
      </c>
      <c r="H242" s="240" t="s">
        <v>188</v>
      </c>
      <c r="I242" s="240">
        <v>3</v>
      </c>
      <c r="J242" s="240">
        <v>33501</v>
      </c>
      <c r="K242" s="240">
        <v>3000</v>
      </c>
      <c r="L242" s="240">
        <v>1</v>
      </c>
      <c r="M242" s="240">
        <v>4</v>
      </c>
      <c r="N242" s="240">
        <v>26</v>
      </c>
      <c r="O242" s="240" t="s">
        <v>325</v>
      </c>
      <c r="P242" s="258">
        <v>0</v>
      </c>
      <c r="Q242" s="258">
        <v>0</v>
      </c>
      <c r="R242" s="258"/>
      <c r="S242" s="258"/>
    </row>
    <row r="243" spans="1:19">
      <c r="A243" s="240">
        <v>38</v>
      </c>
      <c r="B243" s="240" t="s">
        <v>220</v>
      </c>
      <c r="C243" s="240">
        <v>3</v>
      </c>
      <c r="D243" s="240">
        <v>8</v>
      </c>
      <c r="E243" s="240">
        <v>1</v>
      </c>
      <c r="F243" s="240">
        <v>0</v>
      </c>
      <c r="G243" s="240">
        <v>3</v>
      </c>
      <c r="H243" s="240" t="s">
        <v>188</v>
      </c>
      <c r="I243" s="240">
        <v>3</v>
      </c>
      <c r="J243" s="240">
        <v>33601</v>
      </c>
      <c r="K243" s="240">
        <v>3000</v>
      </c>
      <c r="L243" s="240">
        <v>1</v>
      </c>
      <c r="M243" s="240">
        <v>4</v>
      </c>
      <c r="N243" s="240">
        <v>26</v>
      </c>
      <c r="O243" s="240" t="s">
        <v>325</v>
      </c>
      <c r="P243" s="258"/>
      <c r="Q243" s="258"/>
      <c r="R243" s="258"/>
      <c r="S243" s="258"/>
    </row>
    <row r="244" spans="1:19">
      <c r="A244" s="240">
        <v>38</v>
      </c>
      <c r="B244" s="240" t="s">
        <v>220</v>
      </c>
      <c r="C244" s="240">
        <v>3</v>
      </c>
      <c r="D244" s="240">
        <v>8</v>
      </c>
      <c r="E244" s="240">
        <v>1</v>
      </c>
      <c r="F244" s="240">
        <v>0</v>
      </c>
      <c r="G244" s="240">
        <v>3</v>
      </c>
      <c r="H244" s="240" t="s">
        <v>188</v>
      </c>
      <c r="I244" s="240">
        <v>3</v>
      </c>
      <c r="J244" s="240">
        <v>33602</v>
      </c>
      <c r="K244" s="240">
        <v>3000</v>
      </c>
      <c r="L244" s="240">
        <v>1</v>
      </c>
      <c r="M244" s="240">
        <v>4</v>
      </c>
      <c r="N244" s="240">
        <v>26</v>
      </c>
      <c r="O244" s="240" t="s">
        <v>325</v>
      </c>
      <c r="P244" s="258">
        <v>13000</v>
      </c>
      <c r="Q244" s="258">
        <v>13000</v>
      </c>
      <c r="R244" s="258"/>
      <c r="S244" s="258"/>
    </row>
    <row r="245" spans="1:19">
      <c r="A245" s="240">
        <v>38</v>
      </c>
      <c r="B245" s="240" t="s">
        <v>220</v>
      </c>
      <c r="C245" s="240">
        <v>3</v>
      </c>
      <c r="D245" s="240">
        <v>8</v>
      </c>
      <c r="E245" s="240">
        <v>1</v>
      </c>
      <c r="F245" s="240">
        <v>0</v>
      </c>
      <c r="G245" s="240">
        <v>3</v>
      </c>
      <c r="H245" s="240" t="s">
        <v>188</v>
      </c>
      <c r="I245" s="240">
        <v>3</v>
      </c>
      <c r="J245" s="240">
        <v>33604</v>
      </c>
      <c r="K245" s="240">
        <v>3000</v>
      </c>
      <c r="L245" s="240">
        <v>1</v>
      </c>
      <c r="M245" s="240">
        <v>4</v>
      </c>
      <c r="N245" s="240">
        <v>26</v>
      </c>
      <c r="O245" s="240" t="s">
        <v>325</v>
      </c>
      <c r="P245" s="258">
        <v>47500</v>
      </c>
      <c r="Q245" s="258">
        <v>47500</v>
      </c>
      <c r="R245" s="258">
        <v>43479</v>
      </c>
      <c r="S245" s="258">
        <v>43479</v>
      </c>
    </row>
    <row r="246" spans="1:19">
      <c r="A246" s="240">
        <v>38</v>
      </c>
      <c r="B246" s="240" t="s">
        <v>220</v>
      </c>
      <c r="C246" s="240">
        <v>3</v>
      </c>
      <c r="D246" s="240">
        <v>8</v>
      </c>
      <c r="E246" s="240">
        <v>1</v>
      </c>
      <c r="F246" s="240">
        <v>0</v>
      </c>
      <c r="G246" s="240">
        <v>3</v>
      </c>
      <c r="H246" s="240" t="s">
        <v>188</v>
      </c>
      <c r="I246" s="240">
        <v>3</v>
      </c>
      <c r="J246" s="240">
        <v>33606</v>
      </c>
      <c r="K246" s="240">
        <v>3000</v>
      </c>
      <c r="L246" s="240">
        <v>1</v>
      </c>
      <c r="M246" s="240">
        <v>4</v>
      </c>
      <c r="N246" s="240">
        <v>26</v>
      </c>
      <c r="O246" s="240" t="s">
        <v>325</v>
      </c>
      <c r="P246" s="258">
        <v>0</v>
      </c>
      <c r="Q246" s="258">
        <v>0</v>
      </c>
      <c r="R246" s="258"/>
      <c r="S246" s="258"/>
    </row>
    <row r="247" spans="1:19">
      <c r="A247" s="240">
        <v>38</v>
      </c>
      <c r="B247" s="240" t="s">
        <v>220</v>
      </c>
      <c r="C247" s="240">
        <v>3</v>
      </c>
      <c r="D247" s="240">
        <v>8</v>
      </c>
      <c r="E247" s="240">
        <v>1</v>
      </c>
      <c r="F247" s="240">
        <v>0</v>
      </c>
      <c r="G247" s="240">
        <v>3</v>
      </c>
      <c r="H247" s="240" t="s">
        <v>188</v>
      </c>
      <c r="I247" s="240">
        <v>3</v>
      </c>
      <c r="J247" s="240">
        <v>33801</v>
      </c>
      <c r="K247" s="240">
        <v>3000</v>
      </c>
      <c r="L247" s="240">
        <v>1</v>
      </c>
      <c r="M247" s="240">
        <v>4</v>
      </c>
      <c r="N247" s="240">
        <v>26</v>
      </c>
      <c r="O247" s="240" t="s">
        <v>325</v>
      </c>
      <c r="P247" s="258">
        <v>0</v>
      </c>
      <c r="Q247" s="258">
        <v>0</v>
      </c>
      <c r="R247" s="258"/>
      <c r="S247" s="258"/>
    </row>
    <row r="248" spans="1:19">
      <c r="A248" s="240">
        <v>38</v>
      </c>
      <c r="B248" s="240" t="s">
        <v>220</v>
      </c>
      <c r="C248" s="240">
        <v>3</v>
      </c>
      <c r="D248" s="240">
        <v>8</v>
      </c>
      <c r="E248" s="240">
        <v>1</v>
      </c>
      <c r="F248" s="240">
        <v>0</v>
      </c>
      <c r="G248" s="240">
        <v>3</v>
      </c>
      <c r="H248" s="240" t="s">
        <v>188</v>
      </c>
      <c r="I248" s="240">
        <v>3</v>
      </c>
      <c r="J248" s="240">
        <v>33901</v>
      </c>
      <c r="K248" s="240">
        <v>3000</v>
      </c>
      <c r="L248" s="240">
        <v>1</v>
      </c>
      <c r="M248" s="240">
        <v>4</v>
      </c>
      <c r="N248" s="240">
        <v>26</v>
      </c>
      <c r="O248" s="240" t="s">
        <v>325</v>
      </c>
      <c r="P248" s="258">
        <v>385500</v>
      </c>
      <c r="Q248" s="258">
        <v>385500</v>
      </c>
      <c r="R248" s="258">
        <v>93366</v>
      </c>
      <c r="S248" s="258">
        <v>93366</v>
      </c>
    </row>
    <row r="249" spans="1:19">
      <c r="A249" s="240">
        <v>38</v>
      </c>
      <c r="B249" s="240" t="s">
        <v>220</v>
      </c>
      <c r="C249" s="240">
        <v>3</v>
      </c>
      <c r="D249" s="240">
        <v>8</v>
      </c>
      <c r="E249" s="240">
        <v>1</v>
      </c>
      <c r="F249" s="240">
        <v>0</v>
      </c>
      <c r="G249" s="240">
        <v>3</v>
      </c>
      <c r="H249" s="240" t="s">
        <v>188</v>
      </c>
      <c r="I249" s="240">
        <v>3</v>
      </c>
      <c r="J249" s="240">
        <v>33903</v>
      </c>
      <c r="K249" s="240">
        <v>3000</v>
      </c>
      <c r="L249" s="240">
        <v>1</v>
      </c>
      <c r="M249" s="240">
        <v>4</v>
      </c>
      <c r="N249" s="240">
        <v>26</v>
      </c>
      <c r="O249" s="240" t="s">
        <v>325</v>
      </c>
      <c r="P249" s="258">
        <v>350000</v>
      </c>
      <c r="Q249" s="258">
        <v>350000</v>
      </c>
      <c r="R249" s="258">
        <v>372766</v>
      </c>
      <c r="S249" s="258">
        <v>372766</v>
      </c>
    </row>
    <row r="250" spans="1:19">
      <c r="A250" s="240">
        <v>38</v>
      </c>
      <c r="B250" s="240" t="s">
        <v>220</v>
      </c>
      <c r="C250" s="240">
        <v>3</v>
      </c>
      <c r="D250" s="240">
        <v>8</v>
      </c>
      <c r="E250" s="240">
        <v>1</v>
      </c>
      <c r="F250" s="240">
        <v>0</v>
      </c>
      <c r="G250" s="240">
        <v>3</v>
      </c>
      <c r="H250" s="240" t="s">
        <v>188</v>
      </c>
      <c r="I250" s="240">
        <v>3</v>
      </c>
      <c r="J250" s="240">
        <v>34101</v>
      </c>
      <c r="K250" s="240">
        <v>3000</v>
      </c>
      <c r="L250" s="240">
        <v>1</v>
      </c>
      <c r="M250" s="240">
        <v>4</v>
      </c>
      <c r="N250" s="240">
        <v>26</v>
      </c>
      <c r="O250" s="240" t="s">
        <v>325</v>
      </c>
      <c r="P250" s="258">
        <v>1000</v>
      </c>
      <c r="Q250" s="258">
        <v>1000</v>
      </c>
      <c r="R250" s="258">
        <v>1004</v>
      </c>
      <c r="S250" s="258">
        <v>1004</v>
      </c>
    </row>
    <row r="251" spans="1:19">
      <c r="A251" s="240">
        <v>38</v>
      </c>
      <c r="B251" s="240" t="s">
        <v>220</v>
      </c>
      <c r="C251" s="240">
        <v>3</v>
      </c>
      <c r="D251" s="240">
        <v>8</v>
      </c>
      <c r="E251" s="240">
        <v>1</v>
      </c>
      <c r="F251" s="240">
        <v>0</v>
      </c>
      <c r="G251" s="240">
        <v>3</v>
      </c>
      <c r="H251" s="240" t="s">
        <v>188</v>
      </c>
      <c r="I251" s="240">
        <v>3</v>
      </c>
      <c r="J251" s="240">
        <v>34501</v>
      </c>
      <c r="K251" s="240">
        <v>3000</v>
      </c>
      <c r="L251" s="240">
        <v>1</v>
      </c>
      <c r="M251" s="240">
        <v>4</v>
      </c>
      <c r="N251" s="240">
        <v>26</v>
      </c>
      <c r="O251" s="240" t="s">
        <v>325</v>
      </c>
      <c r="P251" s="258">
        <v>0</v>
      </c>
      <c r="Q251" s="258">
        <v>0</v>
      </c>
      <c r="R251" s="258"/>
      <c r="S251" s="258"/>
    </row>
    <row r="252" spans="1:19">
      <c r="A252" s="240">
        <v>38</v>
      </c>
      <c r="B252" s="240" t="s">
        <v>220</v>
      </c>
      <c r="C252" s="240">
        <v>3</v>
      </c>
      <c r="D252" s="240">
        <v>8</v>
      </c>
      <c r="E252" s="240">
        <v>1</v>
      </c>
      <c r="F252" s="240">
        <v>0</v>
      </c>
      <c r="G252" s="240">
        <v>3</v>
      </c>
      <c r="H252" s="240" t="s">
        <v>188</v>
      </c>
      <c r="I252" s="240">
        <v>3</v>
      </c>
      <c r="J252" s="240">
        <v>34601</v>
      </c>
      <c r="K252" s="240">
        <v>3000</v>
      </c>
      <c r="L252" s="240">
        <v>1</v>
      </c>
      <c r="M252" s="240">
        <v>4</v>
      </c>
      <c r="N252" s="240">
        <v>26</v>
      </c>
      <c r="O252" s="240" t="s">
        <v>325</v>
      </c>
      <c r="P252" s="258">
        <v>0</v>
      </c>
      <c r="Q252" s="258">
        <v>0</v>
      </c>
      <c r="R252" s="258"/>
      <c r="S252" s="258"/>
    </row>
    <row r="253" spans="1:19">
      <c r="A253" s="240">
        <v>38</v>
      </c>
      <c r="B253" s="240" t="s">
        <v>220</v>
      </c>
      <c r="C253" s="240">
        <v>3</v>
      </c>
      <c r="D253" s="240">
        <v>8</v>
      </c>
      <c r="E253" s="240">
        <v>1</v>
      </c>
      <c r="F253" s="240">
        <v>0</v>
      </c>
      <c r="G253" s="240">
        <v>3</v>
      </c>
      <c r="H253" s="240" t="s">
        <v>188</v>
      </c>
      <c r="I253" s="240">
        <v>3</v>
      </c>
      <c r="J253" s="240">
        <v>34701</v>
      </c>
      <c r="K253" s="240">
        <v>3000</v>
      </c>
      <c r="L253" s="240">
        <v>1</v>
      </c>
      <c r="M253" s="240">
        <v>4</v>
      </c>
      <c r="N253" s="240">
        <v>26</v>
      </c>
      <c r="O253" s="240" t="s">
        <v>325</v>
      </c>
      <c r="P253" s="258">
        <v>0</v>
      </c>
      <c r="Q253" s="258">
        <v>0</v>
      </c>
      <c r="R253" s="258"/>
      <c r="S253" s="258"/>
    </row>
    <row r="254" spans="1:19">
      <c r="A254" s="240">
        <v>38</v>
      </c>
      <c r="B254" s="240" t="s">
        <v>220</v>
      </c>
      <c r="C254" s="240">
        <v>3</v>
      </c>
      <c r="D254" s="240">
        <v>8</v>
      </c>
      <c r="E254" s="240">
        <v>1</v>
      </c>
      <c r="F254" s="240">
        <v>0</v>
      </c>
      <c r="G254" s="240">
        <v>3</v>
      </c>
      <c r="H254" s="240" t="s">
        <v>188</v>
      </c>
      <c r="I254" s="240">
        <v>3</v>
      </c>
      <c r="J254" s="240">
        <v>35101</v>
      </c>
      <c r="K254" s="240">
        <v>3000</v>
      </c>
      <c r="L254" s="240">
        <v>1</v>
      </c>
      <c r="M254" s="240">
        <v>4</v>
      </c>
      <c r="N254" s="240">
        <v>26</v>
      </c>
      <c r="O254" s="240" t="s">
        <v>325</v>
      </c>
      <c r="P254" s="258">
        <v>50000</v>
      </c>
      <c r="Q254" s="258">
        <v>50000</v>
      </c>
      <c r="R254" s="258"/>
      <c r="S254" s="258"/>
    </row>
    <row r="255" spans="1:19">
      <c r="A255" s="240">
        <v>38</v>
      </c>
      <c r="B255" s="240" t="s">
        <v>220</v>
      </c>
      <c r="C255" s="240">
        <v>3</v>
      </c>
      <c r="D255" s="240">
        <v>8</v>
      </c>
      <c r="E255" s="240">
        <v>1</v>
      </c>
      <c r="F255" s="240">
        <v>0</v>
      </c>
      <c r="G255" s="240">
        <v>3</v>
      </c>
      <c r="H255" s="240" t="s">
        <v>188</v>
      </c>
      <c r="I255" s="240">
        <v>3</v>
      </c>
      <c r="J255" s="240">
        <v>35102</v>
      </c>
      <c r="K255" s="240">
        <v>3000</v>
      </c>
      <c r="L255" s="240">
        <v>1</v>
      </c>
      <c r="M255" s="240">
        <v>4</v>
      </c>
      <c r="N255" s="240">
        <v>26</v>
      </c>
      <c r="O255" s="240" t="s">
        <v>325</v>
      </c>
      <c r="P255" s="258">
        <v>300000</v>
      </c>
      <c r="Q255" s="258">
        <v>300000</v>
      </c>
      <c r="R255" s="258">
        <v>36358</v>
      </c>
      <c r="S255" s="258">
        <v>36358</v>
      </c>
    </row>
    <row r="256" spans="1:19">
      <c r="A256" s="240">
        <v>38</v>
      </c>
      <c r="B256" s="240" t="s">
        <v>220</v>
      </c>
      <c r="C256" s="240">
        <v>3</v>
      </c>
      <c r="D256" s="240">
        <v>8</v>
      </c>
      <c r="E256" s="240">
        <v>1</v>
      </c>
      <c r="F256" s="240">
        <v>0</v>
      </c>
      <c r="G256" s="240">
        <v>3</v>
      </c>
      <c r="H256" s="240" t="s">
        <v>188</v>
      </c>
      <c r="I256" s="240">
        <v>3</v>
      </c>
      <c r="J256" s="240">
        <v>35201</v>
      </c>
      <c r="K256" s="240">
        <v>3000</v>
      </c>
      <c r="L256" s="240">
        <v>1</v>
      </c>
      <c r="M256" s="240">
        <v>4</v>
      </c>
      <c r="N256" s="240">
        <v>26</v>
      </c>
      <c r="O256" s="240" t="s">
        <v>325</v>
      </c>
      <c r="P256" s="258">
        <v>10000</v>
      </c>
      <c r="Q256" s="258">
        <v>10000</v>
      </c>
      <c r="R256" s="258"/>
      <c r="S256" s="258"/>
    </row>
    <row r="257" spans="1:19">
      <c r="A257" s="240">
        <v>38</v>
      </c>
      <c r="B257" s="240" t="s">
        <v>220</v>
      </c>
      <c r="C257" s="240">
        <v>3</v>
      </c>
      <c r="D257" s="240">
        <v>8</v>
      </c>
      <c r="E257" s="240">
        <v>1</v>
      </c>
      <c r="F257" s="240">
        <v>0</v>
      </c>
      <c r="G257" s="240">
        <v>3</v>
      </c>
      <c r="H257" s="240" t="s">
        <v>188</v>
      </c>
      <c r="I257" s="240">
        <v>3</v>
      </c>
      <c r="J257" s="240">
        <v>35301</v>
      </c>
      <c r="K257" s="240">
        <v>3000</v>
      </c>
      <c r="L257" s="240">
        <v>1</v>
      </c>
      <c r="M257" s="240">
        <v>4</v>
      </c>
      <c r="N257" s="240">
        <v>26</v>
      </c>
      <c r="O257" s="240" t="s">
        <v>325</v>
      </c>
      <c r="P257" s="258">
        <v>0</v>
      </c>
      <c r="Q257" s="258">
        <v>0</v>
      </c>
      <c r="R257" s="258"/>
      <c r="S257" s="258"/>
    </row>
    <row r="258" spans="1:19">
      <c r="A258" s="240">
        <v>38</v>
      </c>
      <c r="B258" s="240" t="s">
        <v>220</v>
      </c>
      <c r="C258" s="240">
        <v>3</v>
      </c>
      <c r="D258" s="240">
        <v>8</v>
      </c>
      <c r="E258" s="240">
        <v>1</v>
      </c>
      <c r="F258" s="240">
        <v>0</v>
      </c>
      <c r="G258" s="240">
        <v>3</v>
      </c>
      <c r="H258" s="240" t="s">
        <v>188</v>
      </c>
      <c r="I258" s="240">
        <v>3</v>
      </c>
      <c r="J258" s="240">
        <v>35401</v>
      </c>
      <c r="K258" s="240">
        <v>3000</v>
      </c>
      <c r="L258" s="240">
        <v>1</v>
      </c>
      <c r="M258" s="240">
        <v>4</v>
      </c>
      <c r="N258" s="240">
        <v>26</v>
      </c>
      <c r="O258" s="240" t="s">
        <v>325</v>
      </c>
      <c r="P258" s="258">
        <v>25000</v>
      </c>
      <c r="Q258" s="258">
        <v>25000</v>
      </c>
      <c r="R258" s="258">
        <v>1496</v>
      </c>
      <c r="S258" s="258">
        <v>1496</v>
      </c>
    </row>
    <row r="259" spans="1:19">
      <c r="A259" s="240">
        <v>38</v>
      </c>
      <c r="B259" s="240" t="s">
        <v>220</v>
      </c>
      <c r="C259" s="240">
        <v>3</v>
      </c>
      <c r="D259" s="240">
        <v>8</v>
      </c>
      <c r="E259" s="240">
        <v>1</v>
      </c>
      <c r="F259" s="240">
        <v>0</v>
      </c>
      <c r="G259" s="240">
        <v>3</v>
      </c>
      <c r="H259" s="240" t="s">
        <v>188</v>
      </c>
      <c r="I259" s="240">
        <v>3</v>
      </c>
      <c r="J259" s="240">
        <v>35501</v>
      </c>
      <c r="K259" s="240">
        <v>3000</v>
      </c>
      <c r="L259" s="240">
        <v>1</v>
      </c>
      <c r="M259" s="240">
        <v>4</v>
      </c>
      <c r="N259" s="240">
        <v>26</v>
      </c>
      <c r="O259" s="240" t="s">
        <v>325</v>
      </c>
      <c r="P259" s="258">
        <v>0</v>
      </c>
      <c r="Q259" s="258">
        <v>0</v>
      </c>
      <c r="R259" s="258"/>
      <c r="S259" s="258"/>
    </row>
    <row r="260" spans="1:19">
      <c r="A260" s="240">
        <v>38</v>
      </c>
      <c r="B260" s="240" t="s">
        <v>220</v>
      </c>
      <c r="C260" s="240">
        <v>3</v>
      </c>
      <c r="D260" s="240">
        <v>8</v>
      </c>
      <c r="E260" s="240">
        <v>1</v>
      </c>
      <c r="F260" s="240">
        <v>0</v>
      </c>
      <c r="G260" s="240">
        <v>3</v>
      </c>
      <c r="H260" s="240" t="s">
        <v>188</v>
      </c>
      <c r="I260" s="240">
        <v>3</v>
      </c>
      <c r="J260" s="240">
        <v>35701</v>
      </c>
      <c r="K260" s="240">
        <v>3000</v>
      </c>
      <c r="L260" s="240">
        <v>1</v>
      </c>
      <c r="M260" s="240">
        <v>4</v>
      </c>
      <c r="N260" s="240">
        <v>26</v>
      </c>
      <c r="O260" s="240" t="s">
        <v>325</v>
      </c>
      <c r="P260" s="258">
        <v>5000</v>
      </c>
      <c r="Q260" s="258">
        <v>5000</v>
      </c>
      <c r="R260" s="258"/>
      <c r="S260" s="258"/>
    </row>
    <row r="261" spans="1:19">
      <c r="A261" s="240">
        <v>38</v>
      </c>
      <c r="B261" s="240" t="s">
        <v>220</v>
      </c>
      <c r="C261" s="240">
        <v>3</v>
      </c>
      <c r="D261" s="240">
        <v>8</v>
      </c>
      <c r="E261" s="240">
        <v>1</v>
      </c>
      <c r="F261" s="240">
        <v>0</v>
      </c>
      <c r="G261" s="240">
        <v>3</v>
      </c>
      <c r="H261" s="240" t="s">
        <v>188</v>
      </c>
      <c r="I261" s="240">
        <v>3</v>
      </c>
      <c r="J261" s="240">
        <v>35801</v>
      </c>
      <c r="K261" s="240">
        <v>3000</v>
      </c>
      <c r="L261" s="240">
        <v>1</v>
      </c>
      <c r="M261" s="240">
        <v>4</v>
      </c>
      <c r="N261" s="240">
        <v>26</v>
      </c>
      <c r="O261" s="240" t="s">
        <v>325</v>
      </c>
      <c r="P261" s="258">
        <v>0</v>
      </c>
      <c r="Q261" s="258">
        <v>0</v>
      </c>
      <c r="R261" s="258"/>
      <c r="S261" s="258"/>
    </row>
    <row r="262" spans="1:19">
      <c r="A262" s="240">
        <v>38</v>
      </c>
      <c r="B262" s="240" t="s">
        <v>220</v>
      </c>
      <c r="C262" s="240">
        <v>3</v>
      </c>
      <c r="D262" s="240">
        <v>8</v>
      </c>
      <c r="E262" s="240">
        <v>1</v>
      </c>
      <c r="F262" s="240">
        <v>0</v>
      </c>
      <c r="G262" s="240">
        <v>3</v>
      </c>
      <c r="H262" s="240" t="s">
        <v>188</v>
      </c>
      <c r="I262" s="240">
        <v>3</v>
      </c>
      <c r="J262" s="240">
        <v>35901</v>
      </c>
      <c r="K262" s="240">
        <v>3000</v>
      </c>
      <c r="L262" s="240">
        <v>1</v>
      </c>
      <c r="M262" s="240">
        <v>4</v>
      </c>
      <c r="N262" s="240">
        <v>26</v>
      </c>
      <c r="O262" s="240" t="s">
        <v>325</v>
      </c>
      <c r="P262" s="258">
        <v>0</v>
      </c>
      <c r="Q262" s="258">
        <v>0</v>
      </c>
      <c r="R262" s="258"/>
      <c r="S262" s="258"/>
    </row>
    <row r="263" spans="1:19">
      <c r="A263" s="240">
        <v>38</v>
      </c>
      <c r="B263" s="240" t="s">
        <v>220</v>
      </c>
      <c r="C263" s="240">
        <v>3</v>
      </c>
      <c r="D263" s="240">
        <v>8</v>
      </c>
      <c r="E263" s="240">
        <v>1</v>
      </c>
      <c r="F263" s="240">
        <v>0</v>
      </c>
      <c r="G263" s="240">
        <v>3</v>
      </c>
      <c r="H263" s="240" t="s">
        <v>188</v>
      </c>
      <c r="I263" s="240">
        <v>3</v>
      </c>
      <c r="J263" s="240">
        <v>37101</v>
      </c>
      <c r="K263" s="240">
        <v>3000</v>
      </c>
      <c r="L263" s="240">
        <v>1</v>
      </c>
      <c r="M263" s="240">
        <v>4</v>
      </c>
      <c r="N263" s="240">
        <v>26</v>
      </c>
      <c r="O263" s="240" t="s">
        <v>325</v>
      </c>
      <c r="P263" s="258">
        <v>25000</v>
      </c>
      <c r="Q263" s="258">
        <v>25000</v>
      </c>
      <c r="R263" s="258">
        <v>14899</v>
      </c>
      <c r="S263" s="258">
        <v>14899</v>
      </c>
    </row>
    <row r="264" spans="1:19">
      <c r="A264" s="240">
        <v>38</v>
      </c>
      <c r="B264" s="240" t="s">
        <v>220</v>
      </c>
      <c r="C264" s="240">
        <v>3</v>
      </c>
      <c r="D264" s="240">
        <v>8</v>
      </c>
      <c r="E264" s="240">
        <v>1</v>
      </c>
      <c r="F264" s="240">
        <v>0</v>
      </c>
      <c r="G264" s="240">
        <v>3</v>
      </c>
      <c r="H264" s="240" t="s">
        <v>188</v>
      </c>
      <c r="I264" s="240">
        <v>3</v>
      </c>
      <c r="J264" s="240">
        <v>37104</v>
      </c>
      <c r="K264" s="240">
        <v>3000</v>
      </c>
      <c r="L264" s="240">
        <v>1</v>
      </c>
      <c r="M264" s="240">
        <v>4</v>
      </c>
      <c r="N264" s="240">
        <v>26</v>
      </c>
      <c r="O264" s="240" t="s">
        <v>325</v>
      </c>
      <c r="P264" s="258">
        <v>10000</v>
      </c>
      <c r="Q264" s="258">
        <v>10000</v>
      </c>
      <c r="R264" s="258"/>
      <c r="S264" s="258"/>
    </row>
    <row r="265" spans="1:19">
      <c r="A265" s="240">
        <v>38</v>
      </c>
      <c r="B265" s="240" t="s">
        <v>220</v>
      </c>
      <c r="C265" s="240">
        <v>3</v>
      </c>
      <c r="D265" s="240">
        <v>8</v>
      </c>
      <c r="E265" s="240">
        <v>1</v>
      </c>
      <c r="F265" s="240">
        <v>0</v>
      </c>
      <c r="G265" s="240">
        <v>3</v>
      </c>
      <c r="H265" s="240" t="s">
        <v>188</v>
      </c>
      <c r="I265" s="240">
        <v>3</v>
      </c>
      <c r="J265" s="240">
        <v>37106</v>
      </c>
      <c r="K265" s="240">
        <v>3000</v>
      </c>
      <c r="L265" s="240">
        <v>1</v>
      </c>
      <c r="M265" s="240">
        <v>4</v>
      </c>
      <c r="N265" s="240">
        <v>26</v>
      </c>
      <c r="O265" s="240" t="s">
        <v>325</v>
      </c>
      <c r="P265" s="258">
        <v>0</v>
      </c>
      <c r="Q265" s="258">
        <v>0</v>
      </c>
      <c r="R265" s="258"/>
      <c r="S265" s="258"/>
    </row>
    <row r="266" spans="1:19">
      <c r="A266" s="240">
        <v>38</v>
      </c>
      <c r="B266" s="240" t="s">
        <v>220</v>
      </c>
      <c r="C266" s="240">
        <v>3</v>
      </c>
      <c r="D266" s="240">
        <v>8</v>
      </c>
      <c r="E266" s="240">
        <v>1</v>
      </c>
      <c r="F266" s="240">
        <v>0</v>
      </c>
      <c r="G266" s="240">
        <v>3</v>
      </c>
      <c r="H266" s="240" t="s">
        <v>188</v>
      </c>
      <c r="I266" s="240">
        <v>3</v>
      </c>
      <c r="J266" s="240">
        <v>37201</v>
      </c>
      <c r="K266" s="240">
        <v>3000</v>
      </c>
      <c r="L266" s="240">
        <v>1</v>
      </c>
      <c r="M266" s="240">
        <v>4</v>
      </c>
      <c r="N266" s="240">
        <v>26</v>
      </c>
      <c r="O266" s="240" t="s">
        <v>325</v>
      </c>
      <c r="P266" s="258">
        <v>0</v>
      </c>
      <c r="Q266" s="258">
        <v>0</v>
      </c>
      <c r="R266" s="258"/>
      <c r="S266" s="258"/>
    </row>
    <row r="267" spans="1:19">
      <c r="A267" s="240">
        <v>38</v>
      </c>
      <c r="B267" s="240" t="s">
        <v>220</v>
      </c>
      <c r="C267" s="240">
        <v>3</v>
      </c>
      <c r="D267" s="240">
        <v>8</v>
      </c>
      <c r="E267" s="240">
        <v>1</v>
      </c>
      <c r="F267" s="240">
        <v>0</v>
      </c>
      <c r="G267" s="240">
        <v>3</v>
      </c>
      <c r="H267" s="240" t="s">
        <v>188</v>
      </c>
      <c r="I267" s="240">
        <v>3</v>
      </c>
      <c r="J267" s="240">
        <v>37204</v>
      </c>
      <c r="K267" s="240">
        <v>3000</v>
      </c>
      <c r="L267" s="240">
        <v>1</v>
      </c>
      <c r="M267" s="240">
        <v>4</v>
      </c>
      <c r="N267" s="240">
        <v>26</v>
      </c>
      <c r="O267" s="240" t="s">
        <v>325</v>
      </c>
      <c r="P267" s="258">
        <v>0</v>
      </c>
      <c r="Q267" s="258">
        <v>0</v>
      </c>
      <c r="R267" s="258"/>
      <c r="S267" s="258"/>
    </row>
    <row r="268" spans="1:19">
      <c r="A268" s="240">
        <v>38</v>
      </c>
      <c r="B268" s="240" t="s">
        <v>220</v>
      </c>
      <c r="C268" s="240">
        <v>3</v>
      </c>
      <c r="D268" s="240">
        <v>8</v>
      </c>
      <c r="E268" s="240">
        <v>1</v>
      </c>
      <c r="F268" s="240">
        <v>0</v>
      </c>
      <c r="G268" s="240">
        <v>3</v>
      </c>
      <c r="H268" s="240" t="s">
        <v>188</v>
      </c>
      <c r="I268" s="240">
        <v>3</v>
      </c>
      <c r="J268" s="240">
        <v>37206</v>
      </c>
      <c r="K268" s="240">
        <v>3000</v>
      </c>
      <c r="L268" s="240">
        <v>1</v>
      </c>
      <c r="M268" s="240">
        <v>4</v>
      </c>
      <c r="N268" s="240">
        <v>26</v>
      </c>
      <c r="O268" s="240" t="s">
        <v>325</v>
      </c>
      <c r="P268" s="258">
        <v>0</v>
      </c>
      <c r="Q268" s="258">
        <v>0</v>
      </c>
      <c r="R268" s="258"/>
      <c r="S268" s="258"/>
    </row>
    <row r="269" spans="1:19">
      <c r="A269" s="240">
        <v>38</v>
      </c>
      <c r="B269" s="240" t="s">
        <v>220</v>
      </c>
      <c r="C269" s="240">
        <v>3</v>
      </c>
      <c r="D269" s="240">
        <v>8</v>
      </c>
      <c r="E269" s="240">
        <v>1</v>
      </c>
      <c r="F269" s="240">
        <v>0</v>
      </c>
      <c r="G269" s="240">
        <v>3</v>
      </c>
      <c r="H269" s="240" t="s">
        <v>188</v>
      </c>
      <c r="I269" s="240">
        <v>3</v>
      </c>
      <c r="J269" s="240">
        <v>37501</v>
      </c>
      <c r="K269" s="240">
        <v>3000</v>
      </c>
      <c r="L269" s="240">
        <v>1</v>
      </c>
      <c r="M269" s="240">
        <v>4</v>
      </c>
      <c r="N269" s="240">
        <v>26</v>
      </c>
      <c r="O269" s="240" t="s">
        <v>325</v>
      </c>
      <c r="P269" s="258">
        <v>5800</v>
      </c>
      <c r="Q269" s="258">
        <v>5800</v>
      </c>
      <c r="R269" s="258">
        <v>33832</v>
      </c>
      <c r="S269" s="258">
        <v>33832</v>
      </c>
    </row>
    <row r="270" spans="1:19">
      <c r="A270" s="240">
        <v>38</v>
      </c>
      <c r="B270" s="240" t="s">
        <v>220</v>
      </c>
      <c r="C270" s="240">
        <v>3</v>
      </c>
      <c r="D270" s="240">
        <v>8</v>
      </c>
      <c r="E270" s="240">
        <v>1</v>
      </c>
      <c r="F270" s="240">
        <v>0</v>
      </c>
      <c r="G270" s="240">
        <v>3</v>
      </c>
      <c r="H270" s="240" t="s">
        <v>188</v>
      </c>
      <c r="I270" s="240">
        <v>3</v>
      </c>
      <c r="J270" s="240">
        <v>37504</v>
      </c>
      <c r="K270" s="240">
        <v>3000</v>
      </c>
      <c r="L270" s="240">
        <v>1</v>
      </c>
      <c r="M270" s="240">
        <v>4</v>
      </c>
      <c r="N270" s="240">
        <v>26</v>
      </c>
      <c r="O270" s="240" t="s">
        <v>325</v>
      </c>
      <c r="P270" s="258">
        <v>26500</v>
      </c>
      <c r="Q270" s="258">
        <v>26500</v>
      </c>
      <c r="R270" s="258">
        <v>23776</v>
      </c>
      <c r="S270" s="258">
        <v>23776</v>
      </c>
    </row>
    <row r="271" spans="1:19">
      <c r="A271" s="240">
        <v>38</v>
      </c>
      <c r="B271" s="240" t="s">
        <v>220</v>
      </c>
      <c r="C271" s="240">
        <v>3</v>
      </c>
      <c r="D271" s="240">
        <v>8</v>
      </c>
      <c r="E271" s="240">
        <v>1</v>
      </c>
      <c r="F271" s="240">
        <v>0</v>
      </c>
      <c r="G271" s="240">
        <v>3</v>
      </c>
      <c r="H271" s="240" t="s">
        <v>188</v>
      </c>
      <c r="I271" s="240">
        <v>3</v>
      </c>
      <c r="J271" s="240">
        <v>37602</v>
      </c>
      <c r="K271" s="240">
        <v>3000</v>
      </c>
      <c r="L271" s="240">
        <v>1</v>
      </c>
      <c r="M271" s="240">
        <v>4</v>
      </c>
      <c r="N271" s="240">
        <v>26</v>
      </c>
      <c r="O271" s="240" t="s">
        <v>325</v>
      </c>
      <c r="P271" s="258">
        <v>0</v>
      </c>
      <c r="Q271" s="258">
        <v>0</v>
      </c>
      <c r="R271" s="258"/>
      <c r="S271" s="258"/>
    </row>
    <row r="272" spans="1:19">
      <c r="A272" s="240">
        <v>38</v>
      </c>
      <c r="B272" s="240" t="s">
        <v>220</v>
      </c>
      <c r="C272" s="240">
        <v>3</v>
      </c>
      <c r="D272" s="240">
        <v>8</v>
      </c>
      <c r="E272" s="240">
        <v>1</v>
      </c>
      <c r="F272" s="240">
        <v>0</v>
      </c>
      <c r="G272" s="240">
        <v>3</v>
      </c>
      <c r="H272" s="240" t="s">
        <v>188</v>
      </c>
      <c r="I272" s="240">
        <v>3</v>
      </c>
      <c r="J272" s="240">
        <v>37701</v>
      </c>
      <c r="K272" s="240">
        <v>3000</v>
      </c>
      <c r="L272" s="240">
        <v>1</v>
      </c>
      <c r="M272" s="240">
        <v>4</v>
      </c>
      <c r="N272" s="240">
        <v>26</v>
      </c>
      <c r="O272" s="240" t="s">
        <v>325</v>
      </c>
      <c r="P272" s="258">
        <v>0</v>
      </c>
      <c r="Q272" s="258">
        <v>0</v>
      </c>
      <c r="R272" s="258"/>
      <c r="S272" s="258"/>
    </row>
    <row r="273" spans="1:19">
      <c r="A273" s="240">
        <v>38</v>
      </c>
      <c r="B273" s="240" t="s">
        <v>220</v>
      </c>
      <c r="C273" s="240">
        <v>3</v>
      </c>
      <c r="D273" s="240">
        <v>8</v>
      </c>
      <c r="E273" s="240">
        <v>1</v>
      </c>
      <c r="F273" s="240">
        <v>0</v>
      </c>
      <c r="G273" s="240">
        <v>3</v>
      </c>
      <c r="H273" s="240" t="s">
        <v>188</v>
      </c>
      <c r="I273" s="240">
        <v>3</v>
      </c>
      <c r="J273" s="240">
        <v>37901</v>
      </c>
      <c r="K273" s="240">
        <v>3000</v>
      </c>
      <c r="L273" s="240">
        <v>1</v>
      </c>
      <c r="M273" s="240">
        <v>4</v>
      </c>
      <c r="N273" s="240">
        <v>26</v>
      </c>
      <c r="O273" s="240" t="s">
        <v>325</v>
      </c>
      <c r="P273" s="258">
        <v>0</v>
      </c>
      <c r="Q273" s="258">
        <v>0</v>
      </c>
      <c r="R273" s="258"/>
      <c r="S273" s="258"/>
    </row>
    <row r="274" spans="1:19">
      <c r="A274" s="240">
        <v>38</v>
      </c>
      <c r="B274" s="240" t="s">
        <v>220</v>
      </c>
      <c r="C274" s="240">
        <v>3</v>
      </c>
      <c r="D274" s="240">
        <v>8</v>
      </c>
      <c r="E274" s="240">
        <v>1</v>
      </c>
      <c r="F274" s="240">
        <v>0</v>
      </c>
      <c r="G274" s="240">
        <v>3</v>
      </c>
      <c r="H274" s="240" t="s">
        <v>188</v>
      </c>
      <c r="I274" s="240">
        <v>3</v>
      </c>
      <c r="J274" s="240">
        <v>38201</v>
      </c>
      <c r="K274" s="240">
        <v>3000</v>
      </c>
      <c r="L274" s="240">
        <v>1</v>
      </c>
      <c r="M274" s="240">
        <v>4</v>
      </c>
      <c r="N274" s="240">
        <v>26</v>
      </c>
      <c r="O274" s="240" t="s">
        <v>325</v>
      </c>
      <c r="P274" s="258">
        <v>0</v>
      </c>
      <c r="Q274" s="258">
        <v>0</v>
      </c>
      <c r="R274" s="258"/>
      <c r="S274" s="258"/>
    </row>
    <row r="275" spans="1:19">
      <c r="A275" s="240">
        <v>38</v>
      </c>
      <c r="B275" s="240" t="s">
        <v>220</v>
      </c>
      <c r="C275" s="240">
        <v>3</v>
      </c>
      <c r="D275" s="240">
        <v>8</v>
      </c>
      <c r="E275" s="240">
        <v>1</v>
      </c>
      <c r="F275" s="240">
        <v>0</v>
      </c>
      <c r="G275" s="240">
        <v>3</v>
      </c>
      <c r="H275" s="240" t="s">
        <v>188</v>
      </c>
      <c r="I275" s="240">
        <v>3</v>
      </c>
      <c r="J275" s="240">
        <v>38301</v>
      </c>
      <c r="K275" s="240">
        <v>3000</v>
      </c>
      <c r="L275" s="240">
        <v>1</v>
      </c>
      <c r="M275" s="240">
        <v>4</v>
      </c>
      <c r="N275" s="240">
        <v>26</v>
      </c>
      <c r="O275" s="240" t="s">
        <v>325</v>
      </c>
      <c r="P275" s="258">
        <v>22500</v>
      </c>
      <c r="Q275" s="258">
        <v>22500</v>
      </c>
      <c r="R275" s="258">
        <v>3542</v>
      </c>
      <c r="S275" s="258">
        <v>3542</v>
      </c>
    </row>
    <row r="276" spans="1:19">
      <c r="A276" s="240">
        <v>38</v>
      </c>
      <c r="B276" s="240" t="s">
        <v>220</v>
      </c>
      <c r="C276" s="240">
        <v>3</v>
      </c>
      <c r="D276" s="240">
        <v>8</v>
      </c>
      <c r="E276" s="240">
        <v>1</v>
      </c>
      <c r="F276" s="240">
        <v>0</v>
      </c>
      <c r="G276" s="240">
        <v>3</v>
      </c>
      <c r="H276" s="240" t="s">
        <v>188</v>
      </c>
      <c r="I276" s="240">
        <v>3</v>
      </c>
      <c r="J276" s="240">
        <v>38401</v>
      </c>
      <c r="K276" s="240">
        <v>3000</v>
      </c>
      <c r="L276" s="240">
        <v>1</v>
      </c>
      <c r="M276" s="240">
        <v>4</v>
      </c>
      <c r="N276" s="240">
        <v>26</v>
      </c>
      <c r="O276" s="240" t="s">
        <v>325</v>
      </c>
      <c r="P276" s="258">
        <v>48000</v>
      </c>
      <c r="Q276" s="258">
        <v>48000</v>
      </c>
      <c r="R276" s="258">
        <v>53023</v>
      </c>
      <c r="S276" s="258">
        <v>53023</v>
      </c>
    </row>
    <row r="277" spans="1:19">
      <c r="A277" s="240">
        <v>38</v>
      </c>
      <c r="B277" s="240" t="s">
        <v>220</v>
      </c>
      <c r="C277" s="240">
        <v>3</v>
      </c>
      <c r="D277" s="240">
        <v>8</v>
      </c>
      <c r="E277" s="240">
        <v>1</v>
      </c>
      <c r="F277" s="240">
        <v>0</v>
      </c>
      <c r="G277" s="240">
        <v>3</v>
      </c>
      <c r="H277" s="240" t="s">
        <v>188</v>
      </c>
      <c r="I277" s="240">
        <v>3</v>
      </c>
      <c r="J277" s="240">
        <v>38501</v>
      </c>
      <c r="K277" s="240">
        <v>3000</v>
      </c>
      <c r="L277" s="240">
        <v>1</v>
      </c>
      <c r="M277" s="240">
        <v>4</v>
      </c>
      <c r="N277" s="240">
        <v>26</v>
      </c>
      <c r="O277" s="240" t="s">
        <v>325</v>
      </c>
      <c r="P277" s="258">
        <v>0</v>
      </c>
      <c r="Q277" s="258">
        <v>0</v>
      </c>
      <c r="R277" s="258"/>
      <c r="S277" s="258"/>
    </row>
    <row r="278" spans="1:19">
      <c r="A278" s="240">
        <v>38</v>
      </c>
      <c r="B278" s="240" t="s">
        <v>220</v>
      </c>
      <c r="C278" s="240">
        <v>3</v>
      </c>
      <c r="D278" s="240">
        <v>8</v>
      </c>
      <c r="E278" s="240">
        <v>1</v>
      </c>
      <c r="F278" s="240">
        <v>0</v>
      </c>
      <c r="G278" s="240">
        <v>3</v>
      </c>
      <c r="H278" s="240" t="s">
        <v>188</v>
      </c>
      <c r="I278" s="240">
        <v>3</v>
      </c>
      <c r="J278" s="240">
        <v>39101</v>
      </c>
      <c r="K278" s="240">
        <v>3000</v>
      </c>
      <c r="L278" s="240">
        <v>1</v>
      </c>
      <c r="M278" s="240">
        <v>4</v>
      </c>
      <c r="N278" s="240">
        <v>26</v>
      </c>
      <c r="O278" s="240" t="s">
        <v>325</v>
      </c>
      <c r="P278" s="258">
        <v>0</v>
      </c>
      <c r="Q278" s="258">
        <v>0</v>
      </c>
      <c r="R278" s="258"/>
      <c r="S278" s="258"/>
    </row>
    <row r="279" spans="1:19">
      <c r="A279" s="240">
        <v>38</v>
      </c>
      <c r="B279" s="240" t="s">
        <v>220</v>
      </c>
      <c r="C279" s="240">
        <v>3</v>
      </c>
      <c r="D279" s="240">
        <v>8</v>
      </c>
      <c r="E279" s="240">
        <v>1</v>
      </c>
      <c r="F279" s="240">
        <v>0</v>
      </c>
      <c r="G279" s="240">
        <v>3</v>
      </c>
      <c r="H279" s="240" t="s">
        <v>188</v>
      </c>
      <c r="I279" s="240">
        <v>3</v>
      </c>
      <c r="J279" s="240">
        <v>39201</v>
      </c>
      <c r="K279" s="240">
        <v>3000</v>
      </c>
      <c r="L279" s="240">
        <v>1</v>
      </c>
      <c r="M279" s="240">
        <v>4</v>
      </c>
      <c r="N279" s="240">
        <v>26</v>
      </c>
      <c r="O279" s="240" t="s">
        <v>325</v>
      </c>
      <c r="P279" s="258">
        <v>0</v>
      </c>
      <c r="Q279" s="258">
        <v>0</v>
      </c>
      <c r="R279" s="258"/>
      <c r="S279" s="258"/>
    </row>
    <row r="280" spans="1:19">
      <c r="A280" s="240">
        <v>38</v>
      </c>
      <c r="B280" s="240" t="s">
        <v>220</v>
      </c>
      <c r="C280" s="240">
        <v>3</v>
      </c>
      <c r="D280" s="240">
        <v>8</v>
      </c>
      <c r="E280" s="240">
        <v>1</v>
      </c>
      <c r="F280" s="240">
        <v>0</v>
      </c>
      <c r="G280" s="240">
        <v>3</v>
      </c>
      <c r="H280" s="240" t="s">
        <v>188</v>
      </c>
      <c r="I280" s="240">
        <v>3</v>
      </c>
      <c r="J280" s="240">
        <v>39202</v>
      </c>
      <c r="K280" s="240">
        <v>3000</v>
      </c>
      <c r="L280" s="240">
        <v>1</v>
      </c>
      <c r="M280" s="240">
        <v>4</v>
      </c>
      <c r="N280" s="240">
        <v>26</v>
      </c>
      <c r="O280" s="240" t="s">
        <v>325</v>
      </c>
      <c r="P280" s="258">
        <v>0</v>
      </c>
      <c r="Q280" s="258">
        <v>0</v>
      </c>
      <c r="R280" s="258"/>
      <c r="S280" s="258"/>
    </row>
    <row r="281" spans="1:19">
      <c r="A281" s="240">
        <v>38</v>
      </c>
      <c r="B281" s="240" t="s">
        <v>220</v>
      </c>
      <c r="C281" s="240">
        <v>3</v>
      </c>
      <c r="D281" s="240">
        <v>8</v>
      </c>
      <c r="E281" s="240">
        <v>1</v>
      </c>
      <c r="F281" s="240">
        <v>0</v>
      </c>
      <c r="G281" s="240">
        <v>3</v>
      </c>
      <c r="H281" s="240" t="s">
        <v>188</v>
      </c>
      <c r="I281" s="240">
        <v>3</v>
      </c>
      <c r="J281" s="240">
        <v>39301</v>
      </c>
      <c r="K281" s="240">
        <v>3000</v>
      </c>
      <c r="L281" s="240">
        <v>1</v>
      </c>
      <c r="M281" s="240">
        <v>4</v>
      </c>
      <c r="N281" s="240">
        <v>26</v>
      </c>
      <c r="O281" s="240" t="s">
        <v>325</v>
      </c>
      <c r="P281" s="258">
        <v>0</v>
      </c>
      <c r="Q281" s="258">
        <v>0</v>
      </c>
      <c r="R281" s="258"/>
      <c r="S281" s="258"/>
    </row>
    <row r="282" spans="1:19">
      <c r="A282" s="240">
        <v>38</v>
      </c>
      <c r="B282" s="240" t="s">
        <v>220</v>
      </c>
      <c r="C282" s="240">
        <v>3</v>
      </c>
      <c r="D282" s="240">
        <v>8</v>
      </c>
      <c r="E282" s="240">
        <v>1</v>
      </c>
      <c r="F282" s="240">
        <v>0</v>
      </c>
      <c r="G282" s="240">
        <v>3</v>
      </c>
      <c r="H282" s="240" t="s">
        <v>188</v>
      </c>
      <c r="I282" s="240">
        <v>3</v>
      </c>
      <c r="J282" s="240">
        <v>39501</v>
      </c>
      <c r="K282" s="240">
        <v>3000</v>
      </c>
      <c r="L282" s="240">
        <v>1</v>
      </c>
      <c r="M282" s="240">
        <v>4</v>
      </c>
      <c r="N282" s="240">
        <v>26</v>
      </c>
      <c r="O282" s="240" t="s">
        <v>325</v>
      </c>
      <c r="P282" s="258">
        <v>0</v>
      </c>
      <c r="Q282" s="258">
        <v>0</v>
      </c>
      <c r="R282" s="258"/>
      <c r="S282" s="258"/>
    </row>
    <row r="283" spans="1:19">
      <c r="A283" s="240">
        <v>38</v>
      </c>
      <c r="B283" s="240" t="s">
        <v>220</v>
      </c>
      <c r="C283" s="240">
        <v>3</v>
      </c>
      <c r="D283" s="240">
        <v>8</v>
      </c>
      <c r="E283" s="240">
        <v>1</v>
      </c>
      <c r="F283" s="240">
        <v>0</v>
      </c>
      <c r="G283" s="240">
        <v>3</v>
      </c>
      <c r="H283" s="240" t="s">
        <v>188</v>
      </c>
      <c r="I283" s="240">
        <v>3</v>
      </c>
      <c r="J283" s="240">
        <v>39801</v>
      </c>
      <c r="K283" s="240">
        <v>3000</v>
      </c>
      <c r="L283" s="240">
        <v>1</v>
      </c>
      <c r="M283" s="240">
        <v>4</v>
      </c>
      <c r="N283" s="240">
        <v>26</v>
      </c>
      <c r="O283" s="240" t="s">
        <v>325</v>
      </c>
      <c r="P283" s="258">
        <v>13500</v>
      </c>
      <c r="Q283" s="258">
        <v>13500</v>
      </c>
      <c r="R283" s="258">
        <v>86628</v>
      </c>
      <c r="S283" s="258">
        <v>86628</v>
      </c>
    </row>
    <row r="284" spans="1:19">
      <c r="A284" s="240">
        <v>38</v>
      </c>
      <c r="B284" s="240" t="s">
        <v>220</v>
      </c>
      <c r="C284" s="240">
        <v>3</v>
      </c>
      <c r="D284" s="240">
        <v>8</v>
      </c>
      <c r="E284" s="240">
        <v>1</v>
      </c>
      <c r="F284" s="240">
        <v>0</v>
      </c>
      <c r="G284" s="240">
        <v>3</v>
      </c>
      <c r="H284" s="240" t="s">
        <v>188</v>
      </c>
      <c r="I284" s="240">
        <v>3</v>
      </c>
      <c r="J284" s="240">
        <v>43901</v>
      </c>
      <c r="K284" s="240">
        <v>4000</v>
      </c>
      <c r="L284" s="240">
        <v>1</v>
      </c>
      <c r="M284" s="240">
        <v>4</v>
      </c>
      <c r="N284" s="240">
        <v>26</v>
      </c>
      <c r="O284" s="240" t="s">
        <v>325</v>
      </c>
      <c r="P284" s="258">
        <v>0</v>
      </c>
      <c r="Q284" s="258">
        <v>0</v>
      </c>
      <c r="R284" s="258"/>
      <c r="S284" s="258"/>
    </row>
    <row r="285" spans="1:19">
      <c r="A285" s="240">
        <v>38</v>
      </c>
      <c r="B285" s="240" t="s">
        <v>220</v>
      </c>
      <c r="C285" s="240">
        <v>3</v>
      </c>
      <c r="D285" s="240">
        <v>8</v>
      </c>
      <c r="E285" s="240">
        <v>1</v>
      </c>
      <c r="F285" s="240">
        <v>0</v>
      </c>
      <c r="G285" s="240">
        <v>3</v>
      </c>
      <c r="H285" s="240" t="s">
        <v>188</v>
      </c>
      <c r="I285" s="240">
        <v>3</v>
      </c>
      <c r="J285" s="240">
        <v>44102</v>
      </c>
      <c r="K285" s="240">
        <v>4000</v>
      </c>
      <c r="L285" s="240">
        <v>1</v>
      </c>
      <c r="M285" s="240">
        <v>4</v>
      </c>
      <c r="N285" s="240">
        <v>26</v>
      </c>
      <c r="O285" s="240" t="s">
        <v>325</v>
      </c>
      <c r="P285" s="258">
        <v>52000</v>
      </c>
      <c r="Q285" s="258">
        <v>52000</v>
      </c>
      <c r="R285" s="258">
        <v>30000</v>
      </c>
      <c r="S285" s="258">
        <v>30000</v>
      </c>
    </row>
    <row r="286" spans="1:19">
      <c r="A286" s="240">
        <v>38</v>
      </c>
      <c r="B286" s="240" t="s">
        <v>220</v>
      </c>
      <c r="C286" s="240">
        <v>3</v>
      </c>
      <c r="D286" s="240">
        <v>8</v>
      </c>
      <c r="E286" s="240">
        <v>1</v>
      </c>
      <c r="F286" s="240">
        <v>0</v>
      </c>
      <c r="G286" s="240">
        <v>3</v>
      </c>
      <c r="H286" s="240" t="s">
        <v>188</v>
      </c>
      <c r="I286" s="240">
        <v>3</v>
      </c>
      <c r="J286" s="240">
        <v>46101</v>
      </c>
      <c r="K286" s="240">
        <v>4000</v>
      </c>
      <c r="L286" s="240">
        <v>1</v>
      </c>
      <c r="M286" s="240">
        <v>4</v>
      </c>
      <c r="N286" s="240">
        <v>26</v>
      </c>
      <c r="O286" s="240" t="s">
        <v>325</v>
      </c>
      <c r="P286" s="258">
        <v>0</v>
      </c>
      <c r="Q286" s="258">
        <v>0</v>
      </c>
      <c r="R286" s="258"/>
      <c r="S286" s="258"/>
    </row>
    <row r="287" spans="1:19" ht="77.25">
      <c r="A287" s="240">
        <v>38</v>
      </c>
      <c r="B287" s="240" t="s">
        <v>220</v>
      </c>
      <c r="C287" s="240">
        <v>3</v>
      </c>
      <c r="D287" s="240">
        <v>8</v>
      </c>
      <c r="E287" s="240">
        <v>1</v>
      </c>
      <c r="F287" s="240">
        <v>0</v>
      </c>
      <c r="G287" s="240">
        <v>3</v>
      </c>
      <c r="H287" s="240" t="s">
        <v>190</v>
      </c>
      <c r="I287" s="240">
        <v>10</v>
      </c>
      <c r="J287" s="240">
        <v>53101</v>
      </c>
      <c r="K287" s="240">
        <v>5000</v>
      </c>
      <c r="L287" s="240">
        <v>2</v>
      </c>
      <c r="M287" s="240">
        <v>4</v>
      </c>
      <c r="N287" s="240">
        <v>25</v>
      </c>
      <c r="O287" s="240" t="s">
        <v>410</v>
      </c>
      <c r="P287" s="258">
        <v>0</v>
      </c>
      <c r="Q287" s="258">
        <v>0</v>
      </c>
      <c r="R287" s="258"/>
      <c r="S287" s="258"/>
    </row>
    <row r="288" spans="1:19" ht="77.25">
      <c r="A288" s="240">
        <v>38</v>
      </c>
      <c r="B288" s="240" t="s">
        <v>220</v>
      </c>
      <c r="C288" s="240">
        <v>3</v>
      </c>
      <c r="D288" s="240">
        <v>8</v>
      </c>
      <c r="E288" s="240">
        <v>1</v>
      </c>
      <c r="F288" s="240">
        <v>0</v>
      </c>
      <c r="G288" s="240">
        <v>3</v>
      </c>
      <c r="H288" s="240" t="s">
        <v>190</v>
      </c>
      <c r="I288" s="240">
        <v>10</v>
      </c>
      <c r="J288" s="240">
        <v>53101</v>
      </c>
      <c r="K288" s="240">
        <v>5000</v>
      </c>
      <c r="L288" s="240">
        <v>2</v>
      </c>
      <c r="M288" s="240">
        <v>4</v>
      </c>
      <c r="N288" s="240">
        <v>26</v>
      </c>
      <c r="O288" s="240" t="s">
        <v>411</v>
      </c>
      <c r="P288" s="258">
        <v>0</v>
      </c>
      <c r="Q288" s="258">
        <v>0</v>
      </c>
      <c r="R288" s="258"/>
      <c r="S288" s="258"/>
    </row>
    <row r="289" spans="1:21">
      <c r="A289" s="240">
        <v>38</v>
      </c>
      <c r="B289" s="240" t="s">
        <v>220</v>
      </c>
      <c r="C289" s="241">
        <v>3</v>
      </c>
      <c r="D289" s="241">
        <v>8</v>
      </c>
      <c r="E289" s="241">
        <v>1</v>
      </c>
      <c r="F289" s="241">
        <v>0</v>
      </c>
      <c r="G289" s="241">
        <v>9</v>
      </c>
      <c r="H289" s="241" t="s">
        <v>199</v>
      </c>
      <c r="I289" s="241">
        <v>1</v>
      </c>
      <c r="J289" s="241">
        <v>39908</v>
      </c>
      <c r="K289" s="241"/>
      <c r="L289" s="241">
        <v>1</v>
      </c>
      <c r="M289" s="241">
        <v>1</v>
      </c>
      <c r="N289" s="241">
        <v>26</v>
      </c>
      <c r="O289" s="241">
        <v>0</v>
      </c>
      <c r="P289" s="258">
        <v>0</v>
      </c>
      <c r="Q289" s="258">
        <v>0</v>
      </c>
      <c r="R289" s="258">
        <v>8403745</v>
      </c>
      <c r="S289" s="258">
        <v>8403745</v>
      </c>
      <c r="U289" s="210"/>
    </row>
    <row r="290" spans="1:21">
      <c r="A290" s="240">
        <v>38</v>
      </c>
      <c r="B290" s="240" t="s">
        <v>220</v>
      </c>
      <c r="C290" s="241">
        <v>3</v>
      </c>
      <c r="D290" s="241">
        <v>8</v>
      </c>
      <c r="E290" s="241">
        <v>1</v>
      </c>
      <c r="F290" s="241">
        <v>0</v>
      </c>
      <c r="G290" s="241">
        <v>9</v>
      </c>
      <c r="H290" s="241" t="s">
        <v>199</v>
      </c>
      <c r="I290" s="241">
        <v>1</v>
      </c>
      <c r="J290" s="241">
        <v>39909</v>
      </c>
      <c r="K290" s="241"/>
      <c r="L290" s="241">
        <v>2</v>
      </c>
      <c r="M290" s="241">
        <v>1</v>
      </c>
      <c r="N290" s="241">
        <v>26</v>
      </c>
      <c r="O290" s="241">
        <v>0</v>
      </c>
      <c r="P290" s="258">
        <v>0</v>
      </c>
      <c r="Q290" s="258">
        <v>0</v>
      </c>
      <c r="R290" s="258">
        <v>277001</v>
      </c>
      <c r="S290" s="258">
        <v>277001</v>
      </c>
    </row>
    <row r="291" spans="1:21">
      <c r="A291" s="240">
        <v>38</v>
      </c>
      <c r="B291" s="240" t="s">
        <v>220</v>
      </c>
      <c r="C291" s="241">
        <v>3</v>
      </c>
      <c r="D291" s="241">
        <v>8</v>
      </c>
      <c r="E291" s="241">
        <v>1</v>
      </c>
      <c r="F291" s="241">
        <v>0</v>
      </c>
      <c r="G291" s="241">
        <v>2</v>
      </c>
      <c r="H291" s="241" t="s">
        <v>193</v>
      </c>
      <c r="I291" s="241">
        <v>1</v>
      </c>
      <c r="J291" s="241">
        <v>15901</v>
      </c>
      <c r="K291" s="241">
        <v>1000</v>
      </c>
      <c r="L291" s="241">
        <v>1</v>
      </c>
      <c r="M291" s="241">
        <v>4</v>
      </c>
      <c r="N291" s="241">
        <v>26</v>
      </c>
      <c r="O291" s="241">
        <v>0</v>
      </c>
      <c r="P291" s="258">
        <v>0</v>
      </c>
      <c r="Q291" s="258">
        <v>0</v>
      </c>
      <c r="R291" s="258"/>
      <c r="S291" s="258"/>
      <c r="U291" s="210"/>
    </row>
    <row r="292" spans="1:21">
      <c r="A292" s="240">
        <v>38</v>
      </c>
      <c r="B292" s="240" t="s">
        <v>220</v>
      </c>
      <c r="C292" s="240">
        <v>1</v>
      </c>
      <c r="D292" s="240">
        <v>3</v>
      </c>
      <c r="E292" s="240">
        <v>4</v>
      </c>
      <c r="F292" s="240">
        <v>0</v>
      </c>
      <c r="G292" s="240">
        <v>1</v>
      </c>
      <c r="H292" s="240" t="s">
        <v>196</v>
      </c>
      <c r="I292" s="240">
        <v>1</v>
      </c>
      <c r="J292" s="240">
        <v>21101</v>
      </c>
      <c r="K292" s="240">
        <v>2000</v>
      </c>
      <c r="L292" s="240">
        <v>1</v>
      </c>
      <c r="M292" s="240">
        <v>4</v>
      </c>
      <c r="N292" s="240">
        <v>26</v>
      </c>
      <c r="O292" s="240" t="s">
        <v>325</v>
      </c>
      <c r="P292" s="258">
        <v>0</v>
      </c>
      <c r="Q292" s="258">
        <v>0</v>
      </c>
      <c r="R292" s="258"/>
      <c r="S292" s="258"/>
      <c r="U292" s="210"/>
    </row>
    <row r="293" spans="1:21">
      <c r="A293" s="240">
        <v>38</v>
      </c>
      <c r="B293" s="240" t="s">
        <v>220</v>
      </c>
      <c r="C293" s="240">
        <v>1</v>
      </c>
      <c r="D293" s="240">
        <v>3</v>
      </c>
      <c r="E293" s="240">
        <v>4</v>
      </c>
      <c r="F293" s="240">
        <v>0</v>
      </c>
      <c r="G293" s="240">
        <v>1</v>
      </c>
      <c r="H293" s="240" t="s">
        <v>196</v>
      </c>
      <c r="I293" s="240">
        <v>1</v>
      </c>
      <c r="J293" s="240">
        <v>21201</v>
      </c>
      <c r="K293" s="240">
        <v>2000</v>
      </c>
      <c r="L293" s="240">
        <v>1</v>
      </c>
      <c r="M293" s="240">
        <v>4</v>
      </c>
      <c r="N293" s="240">
        <v>26</v>
      </c>
      <c r="O293" s="240" t="s">
        <v>325</v>
      </c>
      <c r="P293" s="258">
        <v>0</v>
      </c>
      <c r="Q293" s="258">
        <v>0</v>
      </c>
      <c r="R293" s="258"/>
      <c r="S293" s="258"/>
      <c r="U293" s="210"/>
    </row>
    <row r="294" spans="1:21">
      <c r="A294" s="240">
        <v>38</v>
      </c>
      <c r="B294" s="240" t="s">
        <v>220</v>
      </c>
      <c r="C294" s="240">
        <v>1</v>
      </c>
      <c r="D294" s="240">
        <v>3</v>
      </c>
      <c r="E294" s="240">
        <v>4</v>
      </c>
      <c r="F294" s="240">
        <v>0</v>
      </c>
      <c r="G294" s="240">
        <v>1</v>
      </c>
      <c r="H294" s="240" t="s">
        <v>196</v>
      </c>
      <c r="I294" s="240">
        <v>1</v>
      </c>
      <c r="J294" s="240">
        <v>21401</v>
      </c>
      <c r="K294" s="240">
        <v>2000</v>
      </c>
      <c r="L294" s="240">
        <v>1</v>
      </c>
      <c r="M294" s="240">
        <v>4</v>
      </c>
      <c r="N294" s="240">
        <v>26</v>
      </c>
      <c r="O294" s="240" t="s">
        <v>325</v>
      </c>
      <c r="P294" s="258">
        <v>0</v>
      </c>
      <c r="Q294" s="258">
        <v>0</v>
      </c>
      <c r="R294" s="258"/>
      <c r="S294" s="258"/>
      <c r="U294" s="210"/>
    </row>
    <row r="295" spans="1:21">
      <c r="A295" s="240">
        <v>38</v>
      </c>
      <c r="B295" s="240" t="s">
        <v>220</v>
      </c>
      <c r="C295" s="240">
        <v>1</v>
      </c>
      <c r="D295" s="240">
        <v>3</v>
      </c>
      <c r="E295" s="240">
        <v>4</v>
      </c>
      <c r="F295" s="240">
        <v>0</v>
      </c>
      <c r="G295" s="240">
        <v>1</v>
      </c>
      <c r="H295" s="240" t="s">
        <v>196</v>
      </c>
      <c r="I295" s="240">
        <v>1</v>
      </c>
      <c r="J295" s="240">
        <v>22104</v>
      </c>
      <c r="K295" s="240">
        <v>2000</v>
      </c>
      <c r="L295" s="240">
        <v>1</v>
      </c>
      <c r="M295" s="240">
        <v>4</v>
      </c>
      <c r="N295" s="240">
        <v>26</v>
      </c>
      <c r="O295" s="240" t="s">
        <v>325</v>
      </c>
      <c r="P295" s="258">
        <v>0</v>
      </c>
      <c r="Q295" s="258">
        <v>0</v>
      </c>
      <c r="R295" s="258"/>
      <c r="S295" s="258"/>
      <c r="U295" s="210"/>
    </row>
    <row r="296" spans="1:21">
      <c r="A296" s="240">
        <v>38</v>
      </c>
      <c r="B296" s="240" t="s">
        <v>220</v>
      </c>
      <c r="C296" s="240">
        <v>1</v>
      </c>
      <c r="D296" s="240">
        <v>3</v>
      </c>
      <c r="E296" s="240">
        <v>4</v>
      </c>
      <c r="F296" s="240">
        <v>0</v>
      </c>
      <c r="G296" s="240">
        <v>1</v>
      </c>
      <c r="H296" s="240" t="s">
        <v>196</v>
      </c>
      <c r="I296" s="240">
        <v>1</v>
      </c>
      <c r="J296" s="240">
        <v>22106</v>
      </c>
      <c r="K296" s="240">
        <v>2000</v>
      </c>
      <c r="L296" s="240">
        <v>1</v>
      </c>
      <c r="M296" s="240">
        <v>4</v>
      </c>
      <c r="N296" s="240">
        <v>26</v>
      </c>
      <c r="O296" s="240" t="s">
        <v>325</v>
      </c>
      <c r="P296" s="258">
        <v>1200</v>
      </c>
      <c r="Q296" s="258">
        <v>1200</v>
      </c>
      <c r="R296" s="258"/>
      <c r="S296" s="258"/>
      <c r="U296" s="210"/>
    </row>
    <row r="297" spans="1:21">
      <c r="A297" s="240">
        <v>38</v>
      </c>
      <c r="B297" s="240" t="s">
        <v>220</v>
      </c>
      <c r="C297" s="240">
        <v>1</v>
      </c>
      <c r="D297" s="240">
        <v>3</v>
      </c>
      <c r="E297" s="240">
        <v>4</v>
      </c>
      <c r="F297" s="240">
        <v>0</v>
      </c>
      <c r="G297" s="240">
        <v>1</v>
      </c>
      <c r="H297" s="240" t="s">
        <v>196</v>
      </c>
      <c r="I297" s="240">
        <v>1</v>
      </c>
      <c r="J297" s="240">
        <v>26105</v>
      </c>
      <c r="K297" s="240">
        <v>2000</v>
      </c>
      <c r="L297" s="240">
        <v>1</v>
      </c>
      <c r="M297" s="240">
        <v>4</v>
      </c>
      <c r="N297" s="240">
        <v>26</v>
      </c>
      <c r="O297" s="240" t="s">
        <v>325</v>
      </c>
      <c r="P297" s="258">
        <v>0</v>
      </c>
      <c r="Q297" s="258">
        <v>0</v>
      </c>
      <c r="R297" s="258"/>
      <c r="S297" s="258"/>
      <c r="U297" s="210"/>
    </row>
    <row r="298" spans="1:21">
      <c r="A298" s="240">
        <v>38</v>
      </c>
      <c r="B298" s="240" t="s">
        <v>220</v>
      </c>
      <c r="C298" s="240">
        <v>1</v>
      </c>
      <c r="D298" s="240">
        <v>3</v>
      </c>
      <c r="E298" s="240">
        <v>4</v>
      </c>
      <c r="F298" s="240">
        <v>0</v>
      </c>
      <c r="G298" s="240">
        <v>1</v>
      </c>
      <c r="H298" s="240" t="s">
        <v>196</v>
      </c>
      <c r="I298" s="240">
        <v>1</v>
      </c>
      <c r="J298" s="240">
        <v>31801</v>
      </c>
      <c r="K298" s="240">
        <v>3000</v>
      </c>
      <c r="L298" s="240">
        <v>1</v>
      </c>
      <c r="M298" s="240">
        <v>4</v>
      </c>
      <c r="N298" s="240">
        <v>26</v>
      </c>
      <c r="O298" s="240" t="s">
        <v>325</v>
      </c>
      <c r="P298" s="258">
        <v>500</v>
      </c>
      <c r="Q298" s="258">
        <v>500</v>
      </c>
      <c r="R298" s="258"/>
      <c r="S298" s="258"/>
      <c r="U298" s="210"/>
    </row>
    <row r="299" spans="1:21">
      <c r="A299" s="240">
        <v>38</v>
      </c>
      <c r="B299" s="240" t="s">
        <v>220</v>
      </c>
      <c r="C299" s="240">
        <v>1</v>
      </c>
      <c r="D299" s="240">
        <v>3</v>
      </c>
      <c r="E299" s="240">
        <v>4</v>
      </c>
      <c r="F299" s="240">
        <v>0</v>
      </c>
      <c r="G299" s="240">
        <v>1</v>
      </c>
      <c r="H299" s="240" t="s">
        <v>196</v>
      </c>
      <c r="I299" s="240">
        <v>1</v>
      </c>
      <c r="J299" s="240">
        <v>33401</v>
      </c>
      <c r="K299" s="240">
        <v>3000</v>
      </c>
      <c r="L299" s="240">
        <v>1</v>
      </c>
      <c r="M299" s="240">
        <v>4</v>
      </c>
      <c r="N299" s="240">
        <v>26</v>
      </c>
      <c r="O299" s="240" t="s">
        <v>325</v>
      </c>
      <c r="P299" s="258">
        <v>0</v>
      </c>
      <c r="Q299" s="258">
        <v>0</v>
      </c>
      <c r="R299" s="258"/>
      <c r="S299" s="258"/>
      <c r="U299" s="210"/>
    </row>
    <row r="300" spans="1:21">
      <c r="A300" s="240">
        <v>38</v>
      </c>
      <c r="B300" s="240" t="s">
        <v>220</v>
      </c>
      <c r="C300" s="240">
        <v>1</v>
      </c>
      <c r="D300" s="240">
        <v>3</v>
      </c>
      <c r="E300" s="240">
        <v>4</v>
      </c>
      <c r="F300" s="240">
        <v>0</v>
      </c>
      <c r="G300" s="240">
        <v>1</v>
      </c>
      <c r="H300" s="240" t="s">
        <v>196</v>
      </c>
      <c r="I300" s="240">
        <v>1</v>
      </c>
      <c r="J300" s="240">
        <v>33901</v>
      </c>
      <c r="K300" s="240">
        <v>3000</v>
      </c>
      <c r="L300" s="240">
        <v>1</v>
      </c>
      <c r="M300" s="240">
        <v>4</v>
      </c>
      <c r="N300" s="240">
        <v>26</v>
      </c>
      <c r="O300" s="240" t="s">
        <v>325</v>
      </c>
      <c r="P300" s="258">
        <v>0</v>
      </c>
      <c r="Q300" s="258">
        <v>0</v>
      </c>
      <c r="R300" s="258"/>
      <c r="S300" s="258"/>
      <c r="U300" s="210"/>
    </row>
    <row r="301" spans="1:21">
      <c r="A301" s="240">
        <v>38</v>
      </c>
      <c r="B301" s="240" t="s">
        <v>220</v>
      </c>
      <c r="C301" s="240">
        <v>1</v>
      </c>
      <c r="D301" s="240">
        <v>3</v>
      </c>
      <c r="E301" s="240">
        <v>4</v>
      </c>
      <c r="F301" s="240">
        <v>0</v>
      </c>
      <c r="G301" s="240">
        <v>1</v>
      </c>
      <c r="H301" s="240" t="s">
        <v>196</v>
      </c>
      <c r="I301" s="240">
        <v>1</v>
      </c>
      <c r="J301" s="240">
        <v>37101</v>
      </c>
      <c r="K301" s="240">
        <v>3000</v>
      </c>
      <c r="L301" s="240">
        <v>1</v>
      </c>
      <c r="M301" s="240">
        <v>4</v>
      </c>
      <c r="N301" s="240">
        <v>26</v>
      </c>
      <c r="O301" s="240" t="s">
        <v>325</v>
      </c>
      <c r="P301" s="258">
        <v>0</v>
      </c>
      <c r="Q301" s="258">
        <v>0</v>
      </c>
      <c r="R301" s="258"/>
      <c r="S301" s="258"/>
      <c r="U301" s="210"/>
    </row>
    <row r="302" spans="1:21">
      <c r="A302" s="240">
        <v>38</v>
      </c>
      <c r="B302" s="240" t="s">
        <v>220</v>
      </c>
      <c r="C302" s="241">
        <v>1</v>
      </c>
      <c r="D302" s="241">
        <v>3</v>
      </c>
      <c r="E302" s="241">
        <v>4</v>
      </c>
      <c r="F302" s="241">
        <v>0</v>
      </c>
      <c r="G302" s="241">
        <v>1</v>
      </c>
      <c r="H302" s="241" t="s">
        <v>196</v>
      </c>
      <c r="I302" s="241">
        <v>1</v>
      </c>
      <c r="J302" s="241">
        <v>37104</v>
      </c>
      <c r="K302" s="240">
        <v>3000</v>
      </c>
      <c r="L302" s="241">
        <v>1</v>
      </c>
      <c r="M302" s="241">
        <v>4</v>
      </c>
      <c r="N302" s="241">
        <v>26</v>
      </c>
      <c r="O302" s="240" t="s">
        <v>325</v>
      </c>
      <c r="P302" s="258">
        <v>20000</v>
      </c>
      <c r="Q302" s="258">
        <v>20000</v>
      </c>
      <c r="R302" s="258"/>
      <c r="S302" s="258"/>
      <c r="U302" s="210"/>
    </row>
    <row r="303" spans="1:21">
      <c r="A303" s="240">
        <v>38</v>
      </c>
      <c r="B303" s="240" t="s">
        <v>220</v>
      </c>
      <c r="C303" s="241">
        <v>1</v>
      </c>
      <c r="D303" s="241">
        <v>3</v>
      </c>
      <c r="E303" s="241">
        <v>4</v>
      </c>
      <c r="F303" s="241">
        <v>0</v>
      </c>
      <c r="G303" s="241">
        <v>1</v>
      </c>
      <c r="H303" s="241" t="s">
        <v>196</v>
      </c>
      <c r="I303" s="241">
        <v>1</v>
      </c>
      <c r="J303" s="241">
        <v>37501</v>
      </c>
      <c r="K303" s="240">
        <v>3000</v>
      </c>
      <c r="L303" s="241">
        <v>1</v>
      </c>
      <c r="M303" s="241">
        <v>4</v>
      </c>
      <c r="N303" s="241">
        <v>26</v>
      </c>
      <c r="O303" s="240" t="s">
        <v>325</v>
      </c>
      <c r="P303" s="258">
        <v>0</v>
      </c>
      <c r="Q303" s="258">
        <v>0</v>
      </c>
      <c r="R303" s="258"/>
      <c r="S303" s="258"/>
      <c r="U303" s="210"/>
    </row>
    <row r="304" spans="1:21">
      <c r="A304" s="240">
        <v>38</v>
      </c>
      <c r="B304" s="240" t="s">
        <v>220</v>
      </c>
      <c r="C304" s="241">
        <v>1</v>
      </c>
      <c r="D304" s="241">
        <v>3</v>
      </c>
      <c r="E304" s="241">
        <v>4</v>
      </c>
      <c r="F304" s="241">
        <v>0</v>
      </c>
      <c r="G304" s="241">
        <v>1</v>
      </c>
      <c r="H304" s="241" t="s">
        <v>196</v>
      </c>
      <c r="I304" s="241">
        <v>1</v>
      </c>
      <c r="J304" s="241">
        <v>37504</v>
      </c>
      <c r="K304" s="240">
        <v>3000</v>
      </c>
      <c r="L304" s="241">
        <v>1</v>
      </c>
      <c r="M304" s="241">
        <v>4</v>
      </c>
      <c r="N304" s="241">
        <v>26</v>
      </c>
      <c r="O304" s="240" t="s">
        <v>325</v>
      </c>
      <c r="P304" s="258">
        <v>20000</v>
      </c>
      <c r="Q304" s="258">
        <v>20000</v>
      </c>
      <c r="R304" s="258"/>
      <c r="S304" s="258"/>
      <c r="U304" s="210"/>
    </row>
    <row r="305" spans="1:21">
      <c r="A305" s="240">
        <v>38</v>
      </c>
      <c r="B305" s="240" t="s">
        <v>220</v>
      </c>
      <c r="C305" s="241">
        <v>1</v>
      </c>
      <c r="D305" s="241">
        <v>3</v>
      </c>
      <c r="E305" s="241">
        <v>4</v>
      </c>
      <c r="F305" s="241">
        <v>0</v>
      </c>
      <c r="G305" s="241">
        <v>1</v>
      </c>
      <c r="H305" s="241" t="s">
        <v>196</v>
      </c>
      <c r="I305" s="241">
        <v>1</v>
      </c>
      <c r="J305" s="241">
        <v>39801</v>
      </c>
      <c r="K305" s="240">
        <v>3000</v>
      </c>
      <c r="L305" s="241">
        <v>1</v>
      </c>
      <c r="M305" s="241">
        <v>4</v>
      </c>
      <c r="N305" s="241">
        <v>26</v>
      </c>
      <c r="O305" s="240" t="s">
        <v>325</v>
      </c>
      <c r="P305" s="258">
        <v>0</v>
      </c>
      <c r="Q305" s="258">
        <v>0</v>
      </c>
      <c r="R305" s="258"/>
      <c r="S305" s="258"/>
      <c r="U305" s="210"/>
    </row>
    <row r="306" spans="1:21">
      <c r="A306" s="242"/>
      <c r="B306" s="242"/>
      <c r="C306" s="242"/>
      <c r="D306" s="242"/>
      <c r="E306" s="242"/>
      <c r="F306" s="242"/>
      <c r="G306" s="242"/>
      <c r="H306" s="242"/>
      <c r="I306" s="242"/>
      <c r="J306" s="242"/>
      <c r="K306" s="242"/>
      <c r="L306" s="242"/>
      <c r="M306" s="242"/>
      <c r="N306" s="242"/>
      <c r="O306" s="242"/>
      <c r="P306" s="243">
        <f>SUM(P3:P305)</f>
        <v>123968226</v>
      </c>
      <c r="Q306" s="243">
        <f>SUM(Q3:Q305)</f>
        <v>123968226</v>
      </c>
      <c r="R306" s="243">
        <f>SUM(R3:R305)-R289-R290</f>
        <v>105096887</v>
      </c>
      <c r="S306" s="243">
        <f>SUM(S3:S305)-S289-S290</f>
        <v>96807693</v>
      </c>
    </row>
    <row r="307" spans="1:21">
      <c r="P307" s="67"/>
      <c r="Q307" s="67"/>
    </row>
    <row r="308" spans="1:21">
      <c r="P308" s="67"/>
      <c r="Q308" s="67"/>
    </row>
    <row r="309" spans="1:21">
      <c r="P309" s="210"/>
      <c r="Q309" s="210"/>
      <c r="R309" s="210"/>
      <c r="S309" s="210"/>
    </row>
    <row r="310" spans="1:21">
      <c r="P310" s="67"/>
      <c r="Q310" s="67"/>
    </row>
    <row r="311" spans="1:21">
      <c r="P311" s="67"/>
      <c r="Q311" s="67"/>
    </row>
    <row r="312" spans="1:21">
      <c r="P312" s="67"/>
      <c r="Q312" s="67"/>
    </row>
    <row r="313" spans="1:21">
      <c r="P313" s="210"/>
      <c r="Q313" s="210"/>
      <c r="R313" s="210"/>
      <c r="S313" s="210"/>
    </row>
  </sheetData>
  <sortState xmlns:xlrd2="http://schemas.microsoft.com/office/spreadsheetml/2017/richdata2" ref="A86:S91">
    <sortCondition ref="J86:J91"/>
  </sortState>
  <mergeCells count="1">
    <mergeCell ref="P1:S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83"/>
  <sheetViews>
    <sheetView zoomScale="140" zoomScaleNormal="140" workbookViewId="0">
      <pane ySplit="7" topLeftCell="A8" activePane="bottomLeft" state="frozen"/>
      <selection pane="bottomLeft" activeCell="H67" sqref="H67"/>
    </sheetView>
  </sheetViews>
  <sheetFormatPr baseColWidth="10" defaultRowHeight="11.25"/>
  <cols>
    <col min="1" max="1" width="3.140625" style="22" customWidth="1"/>
    <col min="2" max="2" width="45.140625" style="22" customWidth="1"/>
    <col min="3" max="3" width="19.5703125" style="22" customWidth="1"/>
    <col min="4" max="4" width="13.7109375" style="22" customWidth="1"/>
    <col min="5" max="5" width="12.85546875" style="22" customWidth="1"/>
    <col min="6" max="6" width="17.7109375" style="22" customWidth="1"/>
    <col min="7" max="7" width="11.42578125" style="22"/>
    <col min="8" max="8" width="12" style="22" bestFit="1" customWidth="1"/>
    <col min="9" max="16384" width="11.42578125" style="22"/>
  </cols>
  <sheetData>
    <row r="1" spans="2:6">
      <c r="B1" s="306" t="s">
        <v>0</v>
      </c>
      <c r="C1" s="306"/>
      <c r="D1" s="306"/>
      <c r="E1" s="306"/>
      <c r="F1" s="306"/>
    </row>
    <row r="2" spans="2:6">
      <c r="B2" s="306" t="s">
        <v>1</v>
      </c>
      <c r="C2" s="306"/>
      <c r="D2" s="306"/>
      <c r="E2" s="306"/>
      <c r="F2" s="306"/>
    </row>
    <row r="3" spans="2:6">
      <c r="B3" s="306" t="s">
        <v>86</v>
      </c>
      <c r="C3" s="306"/>
      <c r="D3" s="306"/>
      <c r="E3" s="306"/>
      <c r="F3" s="306"/>
    </row>
    <row r="4" spans="2:6">
      <c r="B4" s="306" t="s">
        <v>87</v>
      </c>
      <c r="C4" s="306"/>
      <c r="D4" s="306"/>
      <c r="E4" s="306"/>
      <c r="F4" s="306"/>
    </row>
    <row r="5" spans="2:6">
      <c r="B5" s="306" t="s">
        <v>424</v>
      </c>
      <c r="C5" s="306"/>
      <c r="D5" s="306"/>
      <c r="E5" s="306"/>
      <c r="F5" s="306"/>
    </row>
    <row r="6" spans="2:6">
      <c r="B6" s="305" t="s">
        <v>88</v>
      </c>
      <c r="C6" s="305"/>
      <c r="D6" s="305"/>
      <c r="E6" s="305"/>
      <c r="F6" s="305"/>
    </row>
    <row r="7" spans="2:6" ht="39.75" customHeight="1">
      <c r="B7" s="23" t="s">
        <v>85</v>
      </c>
      <c r="C7" s="23" t="s">
        <v>89</v>
      </c>
      <c r="D7" s="23" t="s">
        <v>90</v>
      </c>
      <c r="E7" s="23" t="s">
        <v>91</v>
      </c>
      <c r="F7" s="23" t="s">
        <v>92</v>
      </c>
    </row>
    <row r="8" spans="2:6">
      <c r="B8" s="24" t="s">
        <v>93</v>
      </c>
      <c r="C8" s="72">
        <f>+C10+C27</f>
        <v>123968226</v>
      </c>
      <c r="D8" s="79">
        <f>+D10+D27</f>
        <v>123968226</v>
      </c>
      <c r="E8" s="256">
        <f>+E10+E27</f>
        <v>3295714.3</v>
      </c>
      <c r="F8" s="79">
        <f>F9+F10+F27</f>
        <v>180940396</v>
      </c>
    </row>
    <row r="9" spans="2:6">
      <c r="B9" s="25" t="s">
        <v>94</v>
      </c>
      <c r="C9" s="72">
        <v>0</v>
      </c>
      <c r="D9" s="71">
        <v>0</v>
      </c>
      <c r="E9" s="72">
        <v>0</v>
      </c>
      <c r="F9" s="71">
        <v>56055044</v>
      </c>
    </row>
    <row r="10" spans="2:6">
      <c r="B10" s="25" t="s">
        <v>56</v>
      </c>
      <c r="C10" s="71">
        <f>+C11+C14+C17+C21</f>
        <v>6940000</v>
      </c>
      <c r="D10" s="71">
        <f>+D11+D14+D17+D21</f>
        <v>6940000</v>
      </c>
      <c r="E10" s="255">
        <f>+E11+E14+E17+E21</f>
        <v>3295714.3</v>
      </c>
      <c r="F10" s="71">
        <f>+F11+F14+F17+F21</f>
        <v>7857126</v>
      </c>
    </row>
    <row r="11" spans="2:6">
      <c r="B11" s="26" t="s">
        <v>95</v>
      </c>
      <c r="C11" s="70">
        <f>+C12+C13</f>
        <v>0</v>
      </c>
      <c r="D11" s="68">
        <f>+D12+D13</f>
        <v>0</v>
      </c>
      <c r="E11" s="70">
        <f>+E12+E13</f>
        <v>0</v>
      </c>
      <c r="F11" s="68">
        <f>+F12+F13</f>
        <v>0</v>
      </c>
    </row>
    <row r="12" spans="2:6">
      <c r="B12" s="26" t="s">
        <v>96</v>
      </c>
      <c r="C12" s="70">
        <v>0</v>
      </c>
      <c r="D12" s="68">
        <v>0</v>
      </c>
      <c r="E12" s="70">
        <v>0</v>
      </c>
      <c r="F12" s="68">
        <v>0</v>
      </c>
    </row>
    <row r="13" spans="2:6">
      <c r="B13" s="26" t="s">
        <v>97</v>
      </c>
      <c r="C13" s="70">
        <v>0</v>
      </c>
      <c r="D13" s="68">
        <v>0</v>
      </c>
      <c r="E13" s="70">
        <v>0</v>
      </c>
      <c r="F13" s="68">
        <v>0</v>
      </c>
    </row>
    <row r="14" spans="2:6">
      <c r="B14" s="26" t="s">
        <v>98</v>
      </c>
      <c r="C14" s="70">
        <f>+C15+C16</f>
        <v>6315400</v>
      </c>
      <c r="D14" s="68">
        <f>+D15+D16</f>
        <v>6315400</v>
      </c>
      <c r="E14" s="253">
        <f>+E15+E16</f>
        <v>3295714.3</v>
      </c>
      <c r="F14" s="68">
        <f>+F15+F16</f>
        <v>6220259</v>
      </c>
    </row>
    <row r="15" spans="2:6">
      <c r="B15" s="26" t="s">
        <v>96</v>
      </c>
      <c r="C15" s="70">
        <f>+'a ING FLUJO EFVO ok'!J16</f>
        <v>6315400</v>
      </c>
      <c r="D15" s="68">
        <f>+'a ING FLUJO EFVO ok'!K16</f>
        <v>6315400</v>
      </c>
      <c r="E15" s="253">
        <v>3295714.3</v>
      </c>
      <c r="F15" s="68">
        <f>+'a ING FLUJO EFVO ok'!L16</f>
        <v>6220259</v>
      </c>
    </row>
    <row r="16" spans="2:6">
      <c r="B16" s="26" t="s">
        <v>97</v>
      </c>
      <c r="C16" s="70"/>
      <c r="D16" s="68"/>
      <c r="E16" s="70"/>
      <c r="F16" s="68"/>
    </row>
    <row r="17" spans="2:6">
      <c r="B17" s="26" t="s">
        <v>99</v>
      </c>
      <c r="C17" s="70">
        <f>+C18+C19+C20</f>
        <v>624600</v>
      </c>
      <c r="D17" s="68">
        <f>+D18+D19+D20</f>
        <v>624600</v>
      </c>
      <c r="E17" s="70">
        <f>+E18+E19+E20</f>
        <v>0</v>
      </c>
      <c r="F17" s="68">
        <f>+F18+F19+F20</f>
        <v>1636867</v>
      </c>
    </row>
    <row r="18" spans="2:6">
      <c r="B18" s="26" t="s">
        <v>100</v>
      </c>
      <c r="C18" s="70">
        <v>0</v>
      </c>
      <c r="D18" s="68">
        <v>0</v>
      </c>
      <c r="E18" s="70">
        <v>0</v>
      </c>
      <c r="F18" s="68">
        <v>0</v>
      </c>
    </row>
    <row r="19" spans="2:6">
      <c r="B19" s="26" t="s">
        <v>101</v>
      </c>
      <c r="C19" s="70">
        <f>'a ING FLUJO EFVO ok'!J19</f>
        <v>0</v>
      </c>
      <c r="D19" s="80">
        <f>'a ING FLUJO EFVO ok'!K19</f>
        <v>0</v>
      </c>
      <c r="E19" s="68">
        <f>'a ING FLUJO EFVO ok'!L19</f>
        <v>0</v>
      </c>
      <c r="F19" s="68">
        <f>'a ING FLUJO EFVO ok'!L20</f>
        <v>176370</v>
      </c>
    </row>
    <row r="20" spans="2:6">
      <c r="B20" s="26" t="s">
        <v>102</v>
      </c>
      <c r="C20" s="70">
        <f>'a ING FLUJO EFVO ok'!J21</f>
        <v>624600</v>
      </c>
      <c r="D20" s="80">
        <f>'a ING FLUJO EFVO ok'!K21</f>
        <v>624600</v>
      </c>
      <c r="E20" s="68">
        <v>0</v>
      </c>
      <c r="F20" s="68">
        <f>+'a ING FLUJO EFVO ok'!L21</f>
        <v>1460497</v>
      </c>
    </row>
    <row r="21" spans="2:6">
      <c r="B21" s="26" t="s">
        <v>65</v>
      </c>
      <c r="C21" s="70">
        <f>+C22+C23</f>
        <v>0</v>
      </c>
      <c r="D21" s="68">
        <f>+D22+D23</f>
        <v>0</v>
      </c>
      <c r="E21" s="70">
        <f>+E22+E23</f>
        <v>0</v>
      </c>
      <c r="F21" s="68">
        <f>+F22+F23</f>
        <v>0</v>
      </c>
    </row>
    <row r="22" spans="2:6">
      <c r="B22" s="26" t="s">
        <v>103</v>
      </c>
      <c r="C22" s="68">
        <f>+'a ING FLUJO EFVO ok'!J23</f>
        <v>0</v>
      </c>
      <c r="D22" s="68">
        <f>+'a ING FLUJO EFVO ok'!K23</f>
        <v>0</v>
      </c>
      <c r="E22" s="68">
        <f>+'a ING FLUJO EFVO ok'!L23</f>
        <v>0</v>
      </c>
      <c r="F22" s="68">
        <f>+'a ING FLUJO EFVO ok'!L23</f>
        <v>0</v>
      </c>
    </row>
    <row r="23" spans="2:6">
      <c r="B23" s="26" t="s">
        <v>104</v>
      </c>
      <c r="C23" s="68">
        <f>+'a ING FLUJO EFVO ok'!J24</f>
        <v>0</v>
      </c>
      <c r="D23" s="68">
        <f>+'a ING FLUJO EFVO ok'!K24</f>
        <v>0</v>
      </c>
      <c r="E23" s="68">
        <f>+'a ING FLUJO EFVO ok'!L24</f>
        <v>0</v>
      </c>
      <c r="F23" s="68">
        <f>+'a ING FLUJO EFVO ok'!L24</f>
        <v>0</v>
      </c>
    </row>
    <row r="24" spans="2:6">
      <c r="B24" s="25" t="s">
        <v>68</v>
      </c>
      <c r="C24" s="71">
        <f>+C25+C26</f>
        <v>0</v>
      </c>
      <c r="D24" s="71">
        <f>+D25+D26</f>
        <v>0</v>
      </c>
      <c r="E24" s="71">
        <f>+E25+E26</f>
        <v>0</v>
      </c>
      <c r="F24" s="71">
        <f>+F25+F26</f>
        <v>0</v>
      </c>
    </row>
    <row r="25" spans="2:6">
      <c r="B25" s="26" t="s">
        <v>105</v>
      </c>
      <c r="C25" s="68">
        <f>+'a ING FLUJO EFVO ok'!J26</f>
        <v>0</v>
      </c>
      <c r="D25" s="68">
        <f>+'a ING FLUJO EFVO ok'!K26</f>
        <v>0</v>
      </c>
      <c r="E25" s="70"/>
      <c r="F25" s="68">
        <f>+'a ING FLUJO EFVO ok'!L26</f>
        <v>0</v>
      </c>
    </row>
    <row r="26" spans="2:6">
      <c r="B26" s="26" t="s">
        <v>106</v>
      </c>
      <c r="C26" s="68">
        <f>+'a ING FLUJO EFVO ok'!J27</f>
        <v>0</v>
      </c>
      <c r="D26" s="68">
        <f>+'a ING FLUJO EFVO ok'!K27</f>
        <v>0</v>
      </c>
      <c r="E26" s="70"/>
      <c r="F26" s="68">
        <f>+'a ING FLUJO EFVO ok'!L27</f>
        <v>0</v>
      </c>
    </row>
    <row r="27" spans="2:6">
      <c r="B27" s="25" t="s">
        <v>71</v>
      </c>
      <c r="C27" s="71">
        <f>+C28+C31</f>
        <v>117028226</v>
      </c>
      <c r="D27" s="71">
        <f>+D28+D31</f>
        <v>117028226</v>
      </c>
      <c r="E27" s="72">
        <f>+E28+E31</f>
        <v>0</v>
      </c>
      <c r="F27" s="71">
        <f>+F28+F31</f>
        <v>117028226</v>
      </c>
    </row>
    <row r="28" spans="2:6">
      <c r="B28" s="26" t="s">
        <v>107</v>
      </c>
      <c r="C28" s="68">
        <f>+C29+C30</f>
        <v>425000</v>
      </c>
      <c r="D28" s="68">
        <f>+D29+D30</f>
        <v>425000</v>
      </c>
      <c r="E28" s="70">
        <f>+E29+E30</f>
        <v>0</v>
      </c>
      <c r="F28" s="68">
        <f>+F29+F30</f>
        <v>425000</v>
      </c>
    </row>
    <row r="29" spans="2:6">
      <c r="B29" s="26" t="s">
        <v>108</v>
      </c>
      <c r="C29" s="68">
        <f>+'a ING FLUJO EFVO ok'!J30</f>
        <v>425000</v>
      </c>
      <c r="D29" s="68">
        <f>+'a ING FLUJO EFVO ok'!K30</f>
        <v>425000</v>
      </c>
      <c r="E29" s="70"/>
      <c r="F29" s="68">
        <f>+'a ING FLUJO EFVO ok'!L30</f>
        <v>425000</v>
      </c>
    </row>
    <row r="30" spans="2:6">
      <c r="B30" s="26" t="s">
        <v>109</v>
      </c>
      <c r="C30" s="68">
        <f>+'a ING FLUJO EFVO ok'!J31</f>
        <v>0</v>
      </c>
      <c r="D30" s="68">
        <f>+'a ING FLUJO EFVO ok'!K31</f>
        <v>0</v>
      </c>
      <c r="E30" s="70"/>
      <c r="F30" s="68">
        <f>+'a ING FLUJO EFVO ok'!L31</f>
        <v>0</v>
      </c>
    </row>
    <row r="31" spans="2:6">
      <c r="B31" s="26" t="s">
        <v>75</v>
      </c>
      <c r="C31" s="68">
        <f>+C32+C35+C36+C37+C38</f>
        <v>116603226</v>
      </c>
      <c r="D31" s="68">
        <f>+D32+D35+D36+D37+D38</f>
        <v>116603226</v>
      </c>
      <c r="E31" s="68">
        <f>+E32+E35+E36+E37+E38</f>
        <v>0</v>
      </c>
      <c r="F31" s="68">
        <f>+F32+F35+F36+F37+F38</f>
        <v>116603226</v>
      </c>
    </row>
    <row r="32" spans="2:6">
      <c r="B32" s="26" t="s">
        <v>110</v>
      </c>
      <c r="C32" s="68">
        <f>+C33+C34</f>
        <v>116603226</v>
      </c>
      <c r="D32" s="68">
        <f>+D33+D34</f>
        <v>116603226</v>
      </c>
      <c r="E32" s="70">
        <f>+E33+E34</f>
        <v>0</v>
      </c>
      <c r="F32" s="68">
        <f>+F33+F34</f>
        <v>116603226</v>
      </c>
    </row>
    <row r="33" spans="2:6">
      <c r="B33" s="26" t="s">
        <v>111</v>
      </c>
      <c r="C33" s="68">
        <f>+'a ING FLUJO EFVO ok'!J34</f>
        <v>93056352</v>
      </c>
      <c r="D33" s="68">
        <f>+'a ING FLUJO EFVO ok'!K34</f>
        <v>93056352</v>
      </c>
      <c r="E33" s="70">
        <v>0</v>
      </c>
      <c r="F33" s="68">
        <f>+'a ING FLUJO EFVO ok'!L34</f>
        <v>93056352</v>
      </c>
    </row>
    <row r="34" spans="2:6">
      <c r="B34" s="26" t="s">
        <v>102</v>
      </c>
      <c r="C34" s="68">
        <f>+'a ING FLUJO EFVO ok'!J35</f>
        <v>23546874</v>
      </c>
      <c r="D34" s="68">
        <f>+'a ING FLUJO EFVO ok'!K35</f>
        <v>23546874</v>
      </c>
      <c r="E34" s="70">
        <v>0</v>
      </c>
      <c r="F34" s="68">
        <f>+'a ING FLUJO EFVO ok'!L35</f>
        <v>23546874</v>
      </c>
    </row>
    <row r="35" spans="2:6">
      <c r="B35" s="26" t="s">
        <v>112</v>
      </c>
      <c r="C35" s="68">
        <f>+'a ING FLUJO EFVO ok'!J36</f>
        <v>0</v>
      </c>
      <c r="D35" s="68">
        <f>+'a ING FLUJO EFVO ok'!K36</f>
        <v>0</v>
      </c>
      <c r="E35" s="70">
        <v>0</v>
      </c>
      <c r="F35" s="68">
        <f>+'a ING FLUJO EFVO ok'!L36</f>
        <v>0</v>
      </c>
    </row>
    <row r="36" spans="2:6">
      <c r="B36" s="26" t="s">
        <v>113</v>
      </c>
      <c r="C36" s="70">
        <v>0</v>
      </c>
      <c r="D36" s="68">
        <v>0</v>
      </c>
      <c r="E36" s="70">
        <v>0</v>
      </c>
      <c r="F36" s="68">
        <v>0</v>
      </c>
    </row>
    <row r="37" spans="2:6">
      <c r="B37" s="26" t="s">
        <v>114</v>
      </c>
      <c r="C37" s="70">
        <v>0</v>
      </c>
      <c r="D37" s="68">
        <v>0</v>
      </c>
      <c r="E37" s="70">
        <v>0</v>
      </c>
      <c r="F37" s="68">
        <v>0</v>
      </c>
    </row>
    <row r="38" spans="2:6">
      <c r="B38" s="26" t="s">
        <v>115</v>
      </c>
      <c r="C38" s="70">
        <v>0</v>
      </c>
      <c r="D38" s="68">
        <v>0</v>
      </c>
      <c r="E38" s="70">
        <v>0</v>
      </c>
      <c r="F38" s="68">
        <v>0</v>
      </c>
    </row>
    <row r="39" spans="2:6">
      <c r="B39" s="214" t="s">
        <v>81</v>
      </c>
      <c r="C39" s="215">
        <f>+C27+C10</f>
        <v>123968226</v>
      </c>
      <c r="D39" s="216">
        <f>+D27+D10</f>
        <v>123968226</v>
      </c>
      <c r="E39" s="254">
        <f>+E27+E10</f>
        <v>3295714.3</v>
      </c>
      <c r="F39" s="71">
        <f>+F8-F9</f>
        <v>124885352</v>
      </c>
    </row>
    <row r="40" spans="2:6">
      <c r="B40" s="25" t="s">
        <v>82</v>
      </c>
      <c r="C40" s="70">
        <f>+C41+C42</f>
        <v>0</v>
      </c>
      <c r="D40" s="68">
        <f>+D41+D42</f>
        <v>0</v>
      </c>
      <c r="E40" s="70">
        <f>+E41+E42</f>
        <v>0</v>
      </c>
      <c r="F40" s="68">
        <f>+F41+F42</f>
        <v>0</v>
      </c>
    </row>
    <row r="41" spans="2:6">
      <c r="B41" s="26" t="s">
        <v>116</v>
      </c>
      <c r="C41" s="70">
        <v>0</v>
      </c>
      <c r="D41" s="68">
        <v>0</v>
      </c>
      <c r="E41" s="70">
        <v>0</v>
      </c>
      <c r="F41" s="68">
        <v>0</v>
      </c>
    </row>
    <row r="42" spans="2:6">
      <c r="B42" s="26" t="s">
        <v>117</v>
      </c>
      <c r="C42" s="70">
        <v>0</v>
      </c>
      <c r="D42" s="68">
        <v>0</v>
      </c>
      <c r="E42" s="70">
        <v>0</v>
      </c>
      <c r="F42" s="68">
        <v>0</v>
      </c>
    </row>
    <row r="43" spans="2:6">
      <c r="B43" s="25" t="s">
        <v>93</v>
      </c>
      <c r="C43" s="71">
        <f>+C27+C24+C10+C9</f>
        <v>123968226</v>
      </c>
      <c r="D43" s="71">
        <f>+D27+D24+D10+D9</f>
        <v>123968226</v>
      </c>
      <c r="E43" s="71">
        <f>+E44</f>
        <v>113777633</v>
      </c>
      <c r="F43" s="71">
        <f>+F27+F24+F10+F9</f>
        <v>180940396</v>
      </c>
    </row>
    <row r="44" spans="2:6">
      <c r="B44" s="25" t="s">
        <v>118</v>
      </c>
      <c r="C44" s="68">
        <f>+C45+C51+C56+C61</f>
        <v>123968226</v>
      </c>
      <c r="D44" s="68">
        <f>+D45+D51+D56+D61</f>
        <v>123968226</v>
      </c>
      <c r="E44" s="68">
        <f>+E45+E51+E56+E61</f>
        <v>113777633</v>
      </c>
      <c r="F44" s="68">
        <f>+F45+F51+F56+F61</f>
        <v>105488439</v>
      </c>
    </row>
    <row r="45" spans="2:6">
      <c r="B45" s="25" t="s">
        <v>119</v>
      </c>
      <c r="C45" s="72">
        <f>SUM(C46:C50)</f>
        <v>123968226</v>
      </c>
      <c r="D45" s="71">
        <f>SUM(D46:D50)</f>
        <v>123968226</v>
      </c>
      <c r="E45" s="72">
        <f>SUM(E46:E50)</f>
        <v>105096887</v>
      </c>
      <c r="F45" s="71">
        <f>SUM(F46:F50)</f>
        <v>96807693</v>
      </c>
    </row>
    <row r="46" spans="2:6">
      <c r="B46" s="26" t="s">
        <v>111</v>
      </c>
      <c r="C46" s="70">
        <f>'b EGRESOS FLUJO EFVO '!I13</f>
        <v>97793352</v>
      </c>
      <c r="D46" s="68">
        <f>+'b EGRESOS FLUJO EFVO '!J13</f>
        <v>97793352</v>
      </c>
      <c r="E46" s="70">
        <f>'AC 01'!R3+'AC 01'!R4+'AC 01'!R5+'AC 01'!R6+'AC 01'!R7+'AC 01'!R8+'AC 01'!R9+'AC 01'!R10+'AC 01'!R11+'AC 01'!R12+'AC 01'!R13+'AC 01'!R14+'AC 01'!R15+'AC 01'!R19+'AC 01'!R20+'AC 01'!R21+'AC 01'!R22+'AC 01'!R23+'AC 01'!R24+'AC 01'!R25+'AC 01'!R26+'AC 01'!R27+'AC 01'!R28+'AC 01'!R29+'AC 01'!R30+'AC 01'!R31+'AC 01'!R32+'AC 01'!R33+'AC 01'!R34+'AC 01'!R35+'AC 01'!R36+'AC 01'!R37+'AC 01'!R142+'AC 01'!R143+'AC 01'!R144+'AC 01'!R145+'AC 01'!R146+'AC 01'!R147+'AC 01'!R148+'AC 01'!R149+'AC 01'!R150+'AC 01'!R151+'AC 01'!R152+'AC 01'!R153+'AC 01'!R154+'AC 01'!R162+'AC 01'!S163+'AC 01'!R164+'AC 01'!R165+'AC 01'!R166+'AC 01'!R167+'AC 01'!R168+'AC 01'!R170+'AC 01'!R171+'AC 01'!R172+'AC 01'!R173+'AC 01'!R174+'AC 01'!R291</f>
        <v>89210243</v>
      </c>
      <c r="F46" s="68">
        <f>'AC 01'!S3+'AC 01'!S4+'AC 01'!S5+'AC 01'!S6+'AC 01'!S7+'AC 01'!S8+'AC 01'!S9+'AC 01'!S10+'AC 01'!S11+'AC 01'!S12+'AC 01'!S13+'AC 01'!S14+'AC 01'!S15+'AC 01'!S19+'AC 01'!S20+'AC 01'!S21+'AC 01'!S22+'AC 01'!S23+'AC 01'!S24+'AC 01'!S25+'AC 01'!S26+'AC 01'!S27+'AC 01'!S28+'AC 01'!S29+'AC 01'!S30+'AC 01'!S31+'AC 01'!S32+'AC 01'!S33+'AC 01'!S34+'AC 01'!S35+'AC 01'!S36+'AC 01'!S37+'AC 01'!S142+'AC 01'!S143+'AC 01'!S144+'AC 01'!S145+'AC 01'!S146+'AC 01'!S147+'AC 01'!S148+'AC 01'!S149+'AC 01'!S150+'AC 01'!S151+'AC 01'!S152+'AC 01'!S153+'AC 01'!S154+'AC 01'!S162+'AC 01'!S163+'AC 01'!S164+'AC 01'!S165+'AC 01'!S166+'AC 01'!S167+'AC 01'!S168+'AC 01'!S170+'AC 01'!S171+'AC 01'!S172+'AC 01'!S173+'AC 01'!S174+'AC 01'!S291</f>
        <v>81405381</v>
      </c>
    </row>
    <row r="47" spans="2:6">
      <c r="B47" s="26" t="s">
        <v>120</v>
      </c>
      <c r="C47" s="70">
        <f>'b EGRESOS FLUJO EFVO '!I14</f>
        <v>25697874</v>
      </c>
      <c r="D47" s="236">
        <f>'AC 01'!Q16+'AC 01'!Q17+'AC 01'!Q18+'AC 01'!Q38+'AC 01'!Q39+'AC 01'!Q40+'AC 01'!Q41+'AC 01'!Q42+'AC 01'!Q43+'AC 01'!Q44+'AC 01'!Q45+'AC 01'!Q46+'AC 01'!Q47+'AC 01'!Q48+'AC 01'!Q49+'AC 01'!Q50+'AC 01'!Q51+'AC 01'!Q52+'AC 01'!Q53+'AC 01'!Q54+'AC 01'!Q55+'AC 01'!Q56+'AC 01'!Q57+'AC 01'!Q58+'AC 01'!Q59+'AC 01'!Q60+'AC 01'!Q61+'AC 01'!Q62+'AC 01'!Q63+'AC 01'!Q64+'AC 01'!Q65+'AC 01'!Q66+'AC 01'!Q67+'AC 01'!Q68+'AC 01'!Q69+'AC 01'!Q70+'AC 01'!Q71+'AC 01'!Q72+'AC 01'!Q73+'AC 01'!Q74+'AC 01'!Q75+'AC 01'!Q76+'AC 01'!Q77+'AC 01'!Q78+'AC 01'!Q79+'AC 01'!Q80+'AC 01'!Q81+'AC 01'!Q82+'AC 01'!Q83+'AC 01'!Q84+'AC 01'!Q85+'AC 01'!Q86+'AC 01'!Q87+'AC 01'!Q88+'AC 01'!Q89+'AC 01'!Q90+'AC 01'!Q91+'AC 01'!Q92+'AC 01'!Q93+'AC 01'!Q94+'AC 01'!Q95+'AC 01'!Q96+'AC 01'!Q97+'AC 01'!Q98+'AC 01'!Q99+'AC 01'!Q100+'AC 01'!Q101+'AC 01'!Q102+'AC 01'!Q103+'AC 01'!Q104+'AC 01'!Q105+'AC 01'!Q106+'AC 01'!Q107+'AC 01'!Q108+'AC 01'!Q109+'AC 01'!Q110+'AC 01'!Q111+'AC 01'!Q112+'AC 01'!Q113+'AC 01'!Q114+'AC 01'!Q115+'AC 01'!Q116+'AC 01'!Q117+'AC 01'!Q118+'AC 01'!Q119+'AC 01'!Q120+'AC 01'!Q121+'AC 01'!Q122+'AC 01'!Q123+'AC 01'!Q124+'AC 01'!Q125+'AC 01'!Q126+'AC 01'!Q127+'AC 01'!Q128+'AC 01'!Q129+'AC 01'!Q130+'AC 01'!Q131+'AC 01'!Q132+'AC 01'!Q133+'AC 01'!Q134+'AC 01'!Q135+'AC 01'!Q136+'AC 01'!Q137+'AC 01'!Q155+'AC 01'!Q156+'AC 01'!Q157+'AC 01'!Q158+'AC 01'!Q159+'AC 01'!Q160+'AC 01'!Q161+'AC 01'!Q169+'AC 01'!Q175+'AC 01'!Q176+'AC 01'!Q177+'AC 01'!Q178+'AC 01'!Q179+'AC 01'!Q180+'AC 01'!Q181+'AC 01'!Q182+'AC 01'!Q183+'AC 01'!Q184+'AC 01'!Q185+'AC 01'!Q186+'AC 01'!Q187+'AC 01'!Q188+'AC 01'!Q189+'AC 01'!Q190+'AC 01'!Q191+'AC 01'!Q192+'AC 01'!Q193+'AC 01'!Q194+'AC 01'!Q195+'AC 01'!Q196+'AC 01'!Q197+'AC 01'!Q198+'AC 01'!Q199+'AC 01'!Q200+'AC 01'!Q201+'AC 01'!Q202+'AC 01'!Q203+'AC 01'!Q204+'AC 01'!Q205+'AC 01'!Q206+'AC 01'!Q207+'AC 01'!Q208+'AC 01'!Q209+'AC 01'!Q210+'AC 01'!Q211+'AC 01'!Q212+'AC 01'!Q213+'AC 01'!Q214+'AC 01'!Q215+'AC 01'!Q216+'AC 01'!Q217+'AC 01'!Q218+'AC 01'!Q219+'AC 01'!Q220+'AC 01'!Q221+'AC 01'!Q222+'AC 01'!Q223+'AC 01'!Q224+'AC 01'!Q225+'AC 01'!Q226+'AC 01'!Q227+'AC 01'!Q228+'AC 01'!Q229+'AC 01'!Q230+'AC 01'!Q231+'AC 01'!Q232+'AC 01'!Q233+'AC 01'!Q234+'AC 01'!Q235+'AC 01'!Q236+'AC 01'!Q237+'AC 01'!Q238+'AC 01'!Q239+'AC 01'!Q240+'AC 01'!Q241+'AC 01'!Q242+'AC 01'!Q243+'AC 01'!Q244+'AC 01'!Q245+'AC 01'!Q246+'AC 01'!Q247+'AC 01'!Q248+'AC 01'!Q249+'AC 01'!Q250+'AC 01'!Q251+'AC 01'!Q252+'AC 01'!Q253+'AC 01'!Q254+'AC 01'!Q255+'AC 01'!Q256+'AC 01'!Q257+'AC 01'!Q258+'AC 01'!Q259+'AC 01'!Q260+'AC 01'!Q261+'AC 01'!Q262+'AC 01'!Q263+'AC 01'!Q264+'AC 01'!Q265+'AC 01'!Q266+'AC 01'!Q267+'AC 01'!Q268+'AC 01'!Q269+'AC 01'!Q270+'AC 01'!Q271+'AC 01'!Q272+'AC 01'!Q273+'AC 01'!Q274+'AC 01'!Q275+'AC 01'!Q276+'AC 01'!Q277+'AC 01'!Q278+'AC 01'!Q279+'AC 01'!Q280+'AC 01'!Q281+'AC 01'!Q282+'AC 01'!Q283+'AC 01'!Q292+'AC 01'!Q293+'AC 01'!Q294+'AC 01'!Q295+'AC 01'!Q296+'AC 01'!Q297+'AC 01'!Q298+'AC 01'!Q299+'AC 01'!Q300+'AC 01'!Q301+'AC 01'!Q302+'AC 01'!Q303+'AC 01'!Q304+'AC 01'!Q305</f>
        <v>25697874</v>
      </c>
      <c r="E47" s="70">
        <f>'AC 01'!R16+'AC 01'!R17+'AC 01'!R18+'AC 01'!R38+'AC 01'!R39+'AC 01'!R40+'AC 01'!R41+'AC 01'!R42+'AC 01'!R43+'AC 01'!R44+'AC 01'!R45+'AC 01'!R46+'AC 01'!R47+'AC 01'!R48+'AC 01'!R49+'AC 01'!R50+'AC 01'!R51+'AC 01'!R52+'AC 01'!R53+'AC 01'!R54+'AC 01'!R55+'AC 01'!R56+'AC 01'!R57+'AC 01'!R58+'AC 01'!R59+'AC 01'!R60+'AC 01'!R61+'AC 01'!R62+'AC 01'!R63+'AC 01'!R64+'AC 01'!R65+'AC 01'!R66+'AC 01'!R67+'AC 01'!R68+'AC 01'!R69+'AC 01'!R70+'AC 01'!R71+'AC 01'!R72+'AC 01'!R73+'AC 01'!R74+'AC 01'!R75+'AC 01'!R76+'AC 01'!R77+'AC 01'!R78+'AC 01'!R79+'AC 01'!R80+'AC 01'!R81+'AC 01'!R82+'AC 01'!R83+'AC 01'!R84+'AC 01'!R85+'AC 01'!R86+'AC 01'!R87+'AC 01'!R88+'AC 01'!R89+'AC 01'!R90+'AC 01'!R91+'AC 01'!R92+'AC 01'!R93+'AC 01'!R94+'AC 01'!R95+'AC 01'!R96+'AC 01'!R97+'AC 01'!R98+'AC 01'!R99+'AC 01'!R100+'AC 01'!R101+'AC 01'!R102+'AC 01'!R103+'AC 01'!R104+'AC 01'!R105+'AC 01'!R106+'AC 01'!R107+'AC 01'!R108+'AC 01'!R109+'AC 01'!R110+'AC 01'!R111+'AC 01'!R112+'AC 01'!R113+'AC 01'!R114+'AC 01'!R115+'AC 01'!R116+'AC 01'!R117+'AC 01'!R118+'AC 01'!R119+'AC 01'!R120+'AC 01'!R121+'AC 01'!R122+'AC 01'!R123+'AC 01'!R124+'AC 01'!R125+'AC 01'!R126+'AC 01'!R127+'AC 01'!R128+'AC 01'!R129+'AC 01'!R130+'AC 01'!R131+'AC 01'!R132+'AC 01'!R133+'AC 01'!R134+'AC 01'!R135+'AC 01'!R136+'AC 01'!R137+'AC 01'!R155+'AC 01'!R156+'AC 01'!R157+'AC 01'!R158+'AC 01'!R159+'AC 01'!R160+'AC 01'!R161+'AC 01'!R175+'AC 01'!R176+'AC 01'!R177+'AC 01'!R178+'AC 01'!R179+'AC 01'!R180+'AC 01'!R181+'AC 01'!R182+'AC 01'!R183+'AC 01'!R184+'AC 01'!R185+'AC 01'!R186+'AC 01'!R187+'AC 01'!R188+'AC 01'!R189+'AC 01'!R190+'AC 01'!R191+'AC 01'!R192+'AC 01'!R193+'AC 01'!R194+'AC 01'!R195+'AC 01'!R196+'AC 01'!R197+'AC 01'!R198+'AC 01'!R199+'AC 01'!R200+'AC 01'!R201+'AC 01'!R202+'AC 01'!R203+'AC 01'!R204+'AC 01'!R205+'AC 01'!R206+'AC 01'!R207+'AC 01'!R208+'AC 01'!R209+'AC 01'!R210+'AC 01'!R211+'AC 01'!R212+'AC 01'!R213+'AC 01'!R214+'AC 01'!R215+'AC 01'!R216+'AC 01'!R217+'AC 01'!R218+'AC 01'!R219+'AC 01'!R220+'AC 01'!R221+'AC 01'!R222+'AC 01'!R223+'AC 01'!R224+'AC 01'!R225+'AC 01'!R226+'AC 01'!R227+'AC 01'!R228+'AC 01'!R229+'AC 01'!R230+'AC 01'!R231+'AC 01'!R232+'AC 01'!R233+'AC 01'!R234+'AC 01'!R235+'AC 01'!R236+'AC 01'!R237+'AC 01'!R238+'AC 01'!R239+'AC 01'!R240+'AC 01'!R241+'AC 01'!R242+'AC 01'!R243+'AC 01'!R244+'AC 01'!R245+'AC 01'!R246+'AC 01'!R247+'AC 01'!R248+'AC 01'!R249+'AC 01'!R250+'AC 01'!R251+'AC 01'!R252+'AC 01'!R253+'AC 01'!R254+'AC 01'!R255+'AC 01'!R256+'AC 01'!R257+'AC 01'!R258+'AC 01'!R259+'AC 01'!R260+'AC 01'!R261+'AC 01'!R262+'AC 01'!R263+'AC 01'!R264+'AC 01'!R265+'AC 01'!R266+'AC 01'!R267+'AC 01'!R268+'AC 01'!R269+'AC 01'!R270+'AC 01'!R271+'AC 01'!R272+'AC 01'!R273+'AC 01'!R274+'AC 01'!R275+'AC 01'!R276+'AC 01'!R277+'AC 01'!R278+'AC 01'!R279+'AC 01'!R280+'AC 01'!R281+'AC 01'!R282+'AC 01'!R283+'AC 01'!R292+'AC 01'!R293+'AC 01'!R294+'AC 01'!R295+'AC 01'!R296+'AC 01'!R297+'AC 01'!R298+'AC 01'!R299+'AC 01'!R300+'AC 01'!R301+'AC 01'!R302+'AC 01'!R303+'AC 01'!R304+'AC 01'!R305</f>
        <v>15572924</v>
      </c>
      <c r="F47" s="68">
        <f>'AC 01'!S16+'AC 01'!S17+'AC 01'!S18+'AC 01'!S38+'AC 01'!S39+'AC 01'!S40+'AC 01'!S41+'AC 01'!S42+'AC 01'!S43+'AC 01'!S44+'AC 01'!S45+'AC 01'!S46+'AC 01'!S47+'AC 01'!S48+'AC 01'!S49+'AC 01'!S50+'AC 01'!S51+'AC 01'!S52+'AC 01'!S53+'AC 01'!S54+'AC 01'!S55+'AC 01'!S56+'AC 01'!S57+'AC 01'!S58+'AC 01'!S59+'AC 01'!S60+'AC 01'!S61+'AC 01'!S62+'AC 01'!S63+'AC 01'!S64+'AC 01'!S65+'AC 01'!S66+'AC 01'!S67+'AC 01'!S68+'AC 01'!S69+'AC 01'!S70+'AC 01'!S71+'AC 01'!S72+'AC 01'!S73+'AC 01'!S74+'AC 01'!S75+'AC 01'!S76+'AC 01'!S77+'AC 01'!S78+'AC 01'!S79+'AC 01'!S80+'AC 01'!S81+'AC 01'!S82+'AC 01'!S83+'AC 01'!S84+'AC 01'!S85+'AC 01'!S86+'AC 01'!S87+'AC 01'!S88+'AC 01'!S89+'AC 01'!S90+'AC 01'!S92+'AC 01'!S93+'AC 01'!S94+'AC 01'!S95+'AC 01'!S96+'AC 01'!S97+'AC 01'!S98+'AC 01'!S99+'AC 01'!S100+'AC 01'!S101+'AC 01'!S102+'AC 01'!S103+'AC 01'!S104+'AC 01'!S105+'AC 01'!S106+'AC 01'!S107+'AC 01'!S108+'AC 01'!S109+'AC 01'!S110+'AC 01'!S111+'AC 01'!S112+'AC 01'!S113+'AC 01'!S114+'AC 01'!S115+'AC 01'!S116+'AC 01'!S117+'AC 01'!S118+'AC 01'!S119+'AC 01'!S120+'AC 01'!S121+'AC 01'!S122+'AC 01'!S123+'AC 01'!S124+'AC 01'!S125+'AC 01'!S126+'AC 01'!S127+'AC 01'!S128+'AC 01'!S129+'AC 01'!S130+'AC 01'!S131+'AC 01'!S132+'AC 01'!S133+'AC 01'!S134+'AC 01'!S135+'AC 01'!S136+'AC 01'!S137+'AC 01'!S155+'AC 01'!S156+'AC 01'!S157+'AC 01'!S158+'AC 01'!S159+'AC 01'!S160+'AC 01'!S161+'AC 01'!S175+'AC 01'!S176+'AC 01'!S177+'AC 01'!S178+'AC 01'!S179+'AC 01'!S180+'AC 01'!S181+'AC 01'!S182+'AC 01'!S183+'AC 01'!S184+'AC 01'!S185+'AC 01'!S186+'AC 01'!S187+'AC 01'!S188+'AC 01'!S189+'AC 01'!S190+'AC 01'!S191+'AC 01'!S192+'AC 01'!S193+'AC 01'!S194+'AC 01'!S195+'AC 01'!S196+'AC 01'!S197+'AC 01'!S198+'AC 01'!S199+'AC 01'!S200+'AC 01'!S201+'AC 01'!S202+'AC 01'!S203+'AC 01'!S204+'AC 01'!S205+'AC 01'!S206+'AC 01'!S207+'AC 01'!S208+'AC 01'!S209+'AC 01'!S210+'AC 01'!S211+'AC 01'!S212+'AC 01'!S213+'AC 01'!S214+'AC 01'!S215+'AC 01'!S216+'AC 01'!S217+'AC 01'!S218+'AC 01'!S219+'AC 01'!S220+'AC 01'!S221+'AC 01'!S222+'AC 01'!S223+'AC 01'!S224+'AC 01'!S225+'AC 01'!S226+'AC 01'!S227+'AC 01'!S228+'AC 01'!S229+'AC 01'!S230+'AC 01'!S231+'AC 01'!S232+'AC 01'!S233+'AC 01'!S234+'AC 01'!S235+'AC 01'!S236+'AC 01'!S237+'AC 01'!S238+'AC 01'!S239+'AC 01'!S240+'AC 01'!S241+'AC 01'!S242+'AC 01'!S243+'AC 01'!S244+'AC 01'!S245+'AC 01'!S246+'AC 01'!S247+'AC 01'!S248+'AC 01'!S249+'AC 01'!S250+'AC 01'!S251+'AC 01'!S252+'AC 01'!S253+'AC 01'!S254+'AC 01'!S255+'AC 01'!S256+'AC 01'!S257+'AC 01'!S258+'AC 01'!S259+'AC 01'!S260+'AC 01'!S261+'AC 01'!S262+'AC 01'!S263+'AC 01'!S264+'AC 01'!S265+'AC 01'!S266+'AC 01'!S267+'AC 01'!S268+'AC 01'!S269+'AC 01'!S270+'AC 01'!S271+'AC 01'!S272+'AC 01'!S273+'AC 01'!S274+'AC 01'!S275+'AC 01'!S276+'AC 01'!S277+'AC 01'!S278+'AC 01'!S279+'AC 01'!S280+'AC 01'!S281+'AC 01'!S282+'AC 01'!S283+'AC 01'!S292+'AC 01'!S293+'AC 01'!S294+'AC 01'!S295+'AC 01'!S296+'AC 01'!S297+'AC 01'!S298+'AC 01'!S299+'AC 01'!S300+'AC 01'!S301+'AC 01'!S302+'AC 01'!S303+'AC 01'!S304+'AC 01'!S305</f>
        <v>15088592</v>
      </c>
    </row>
    <row r="48" spans="2:6">
      <c r="B48" s="26" t="s">
        <v>121</v>
      </c>
      <c r="C48" s="70">
        <f>+'b EGRESOS FLUJO EFVO '!I15</f>
        <v>0</v>
      </c>
      <c r="D48" s="68">
        <f>+'b EGRESOS FLUJO EFVO '!J15</f>
        <v>0</v>
      </c>
      <c r="E48" s="70"/>
      <c r="F48" s="68">
        <f>+'b EGRESOS FLUJO EFVO '!K15</f>
        <v>0</v>
      </c>
    </row>
    <row r="49" spans="2:6">
      <c r="B49" s="26" t="s">
        <v>122</v>
      </c>
      <c r="C49" s="70">
        <f>+'b EGRESOS FLUJO EFVO '!I16</f>
        <v>425000</v>
      </c>
      <c r="D49" s="68">
        <f>+'b EGRESOS FLUJO EFVO '!J16</f>
        <v>425000</v>
      </c>
      <c r="E49" s="70">
        <f>'AC 01'!R138+'AC 01'!R284</f>
        <v>283720</v>
      </c>
      <c r="F49" s="68">
        <f>'AC 01'!S138+'AC 01'!S284</f>
        <v>283720</v>
      </c>
    </row>
    <row r="50" spans="2:6">
      <c r="B50" s="26" t="s">
        <v>123</v>
      </c>
      <c r="C50" s="70">
        <f>+'b EGRESOS FLUJO EFVO '!I17</f>
        <v>52000</v>
      </c>
      <c r="D50" s="68">
        <f>+'b EGRESOS FLUJO EFVO '!J17</f>
        <v>52000</v>
      </c>
      <c r="E50" s="70">
        <f>'AC 01'!R285+'AC 01'!R286</f>
        <v>30000</v>
      </c>
      <c r="F50" s="68">
        <f>'AC 01'!S285</f>
        <v>30000</v>
      </c>
    </row>
    <row r="51" spans="2:6">
      <c r="B51" s="25" t="s">
        <v>112</v>
      </c>
      <c r="C51" s="72">
        <f>SUM(C52:C55)</f>
        <v>0</v>
      </c>
      <c r="D51" s="71">
        <f>SUM(D52:D55)</f>
        <v>0</v>
      </c>
      <c r="E51" s="72">
        <f>SUM(E52:E55)</f>
        <v>0</v>
      </c>
      <c r="F51" s="71">
        <f>SUM(F52:F55)</f>
        <v>0</v>
      </c>
    </row>
    <row r="52" spans="2:6">
      <c r="B52" s="26" t="s">
        <v>124</v>
      </c>
      <c r="C52" s="70">
        <f>+'b EGRESOS FLUJO EFVO '!I19</f>
        <v>0</v>
      </c>
      <c r="D52" s="68">
        <f>+'b EGRESOS FLUJO EFVO '!J19</f>
        <v>0</v>
      </c>
      <c r="E52" s="70">
        <f>+'c ANAL PPTO EG CLAS EC Y OG '!J49</f>
        <v>0</v>
      </c>
      <c r="F52" s="68">
        <v>0</v>
      </c>
    </row>
    <row r="53" spans="2:6">
      <c r="B53" s="26" t="s">
        <v>125</v>
      </c>
      <c r="C53" s="70">
        <f>+'b EGRESOS FLUJO EFVO '!I20</f>
        <v>0</v>
      </c>
      <c r="D53" s="68">
        <f>+'b EGRESOS FLUJO EFVO '!J20</f>
        <v>0</v>
      </c>
      <c r="E53" s="70">
        <f>F53</f>
        <v>0</v>
      </c>
      <c r="F53" s="68">
        <f>+'b EGRESOS FLUJO EFVO '!K20</f>
        <v>0</v>
      </c>
    </row>
    <row r="54" spans="2:6">
      <c r="B54" s="26" t="s">
        <v>126</v>
      </c>
      <c r="C54" s="70">
        <v>0</v>
      </c>
      <c r="D54" s="68">
        <f>+'b EGRESOS FLUJO EFVO '!J21</f>
        <v>0</v>
      </c>
      <c r="E54" s="70">
        <f>F54</f>
        <v>0</v>
      </c>
      <c r="F54" s="68">
        <f>+'b EGRESOS FLUJO EFVO '!K21</f>
        <v>0</v>
      </c>
    </row>
    <row r="55" spans="2:6">
      <c r="B55" s="26" t="s">
        <v>127</v>
      </c>
      <c r="C55" s="70">
        <f>+'b EGRESOS FLUJO EFVO '!I22</f>
        <v>0</v>
      </c>
      <c r="D55" s="68">
        <f>+'b EGRESOS FLUJO EFVO '!J22</f>
        <v>0</v>
      </c>
      <c r="E55" s="70">
        <f>F55</f>
        <v>0</v>
      </c>
      <c r="F55" s="68">
        <f>+'b EGRESOS FLUJO EFVO '!K22</f>
        <v>0</v>
      </c>
    </row>
    <row r="56" spans="2:6">
      <c r="B56" s="25" t="s">
        <v>128</v>
      </c>
      <c r="C56" s="68">
        <f t="shared" ref="C56:F57" si="0">+C57</f>
        <v>0</v>
      </c>
      <c r="D56" s="69">
        <f t="shared" si="0"/>
        <v>0</v>
      </c>
      <c r="E56" s="70">
        <f t="shared" si="0"/>
        <v>0</v>
      </c>
      <c r="F56" s="68">
        <f t="shared" si="0"/>
        <v>0</v>
      </c>
    </row>
    <row r="57" spans="2:6">
      <c r="B57" s="25" t="s">
        <v>129</v>
      </c>
      <c r="C57" s="68">
        <f t="shared" si="0"/>
        <v>0</v>
      </c>
      <c r="D57" s="69">
        <f t="shared" si="0"/>
        <v>0</v>
      </c>
      <c r="E57" s="70">
        <f t="shared" si="0"/>
        <v>0</v>
      </c>
      <c r="F57" s="68">
        <f t="shared" si="0"/>
        <v>0</v>
      </c>
    </row>
    <row r="58" spans="2:6">
      <c r="B58" s="26" t="s">
        <v>130</v>
      </c>
      <c r="C58" s="70">
        <f>+C59+C60</f>
        <v>0</v>
      </c>
      <c r="D58" s="68">
        <f>+D59+D60</f>
        <v>0</v>
      </c>
      <c r="E58" s="70">
        <f>+E59+E60</f>
        <v>0</v>
      </c>
      <c r="F58" s="68">
        <f>+F59+F60</f>
        <v>0</v>
      </c>
    </row>
    <row r="59" spans="2:6">
      <c r="B59" s="26" t="s">
        <v>131</v>
      </c>
      <c r="C59" s="70">
        <f>+'b EGRESOS FLUJO EFVO '!I26</f>
        <v>0</v>
      </c>
      <c r="D59" s="68">
        <f>+'b EGRESOS FLUJO EFVO '!J26</f>
        <v>0</v>
      </c>
      <c r="E59" s="70">
        <f>F59</f>
        <v>0</v>
      </c>
      <c r="F59" s="68">
        <f>+'b EGRESOS FLUJO EFVO '!K26</f>
        <v>0</v>
      </c>
    </row>
    <row r="60" spans="2:6">
      <c r="B60" s="26" t="s">
        <v>132</v>
      </c>
      <c r="C60" s="70">
        <f>+'b EGRESOS FLUJO EFVO '!I27</f>
        <v>0</v>
      </c>
      <c r="D60" s="68">
        <f>+'b EGRESOS FLUJO EFVO '!J27</f>
        <v>0</v>
      </c>
      <c r="E60" s="70">
        <f>F60</f>
        <v>0</v>
      </c>
      <c r="F60" s="68">
        <f>+'b EGRESOS FLUJO EFVO '!K27</f>
        <v>0</v>
      </c>
    </row>
    <row r="61" spans="2:6">
      <c r="B61" s="25" t="s">
        <v>133</v>
      </c>
      <c r="C61" s="70">
        <f>+C62+C63</f>
        <v>0</v>
      </c>
      <c r="D61" s="68">
        <f>+D62+D63</f>
        <v>0</v>
      </c>
      <c r="E61" s="70">
        <f>+E62+E63</f>
        <v>8680746</v>
      </c>
      <c r="F61" s="68">
        <f>+F62+F63</f>
        <v>8680746</v>
      </c>
    </row>
    <row r="62" spans="2:6">
      <c r="B62" s="26" t="s">
        <v>105</v>
      </c>
      <c r="C62" s="70">
        <f>+'b EGRESOS FLUJO EFVO '!I29</f>
        <v>0</v>
      </c>
      <c r="D62" s="68">
        <f>+'b EGRESOS FLUJO EFVO '!J29</f>
        <v>0</v>
      </c>
      <c r="E62" s="70">
        <f>+'AC 01'!R289</f>
        <v>8403745</v>
      </c>
      <c r="F62" s="68">
        <f>+'AC 01'!S289</f>
        <v>8403745</v>
      </c>
    </row>
    <row r="63" spans="2:6">
      <c r="B63" s="26" t="s">
        <v>134</v>
      </c>
      <c r="C63" s="70">
        <f>+'b EGRESOS FLUJO EFVO '!I30</f>
        <v>0</v>
      </c>
      <c r="D63" s="68">
        <f>+'b EGRESOS FLUJO EFVO '!J30</f>
        <v>0</v>
      </c>
      <c r="E63" s="70">
        <f>+'AC 01'!R290</f>
        <v>277001</v>
      </c>
      <c r="F63" s="68">
        <f>+'AC 01'!S290</f>
        <v>277001</v>
      </c>
    </row>
    <row r="64" spans="2:6">
      <c r="B64" s="25" t="s">
        <v>135</v>
      </c>
      <c r="C64" s="71">
        <f>+C44</f>
        <v>123968226</v>
      </c>
      <c r="D64" s="71">
        <f>+D44</f>
        <v>123968226</v>
      </c>
      <c r="E64" s="71">
        <f>+E44</f>
        <v>113777633</v>
      </c>
      <c r="F64" s="71">
        <f>+F44+F56</f>
        <v>105488439</v>
      </c>
    </row>
    <row r="65" spans="2:12">
      <c r="B65" s="25" t="s">
        <v>136</v>
      </c>
      <c r="C65" s="72">
        <f>+C66+C67</f>
        <v>0</v>
      </c>
      <c r="D65" s="71">
        <f>+D66+D67</f>
        <v>0</v>
      </c>
      <c r="E65" s="72">
        <f>+E66+E67</f>
        <v>0</v>
      </c>
      <c r="F65" s="71">
        <f>+F66+F67</f>
        <v>0</v>
      </c>
    </row>
    <row r="66" spans="2:12">
      <c r="B66" s="26" t="s">
        <v>137</v>
      </c>
      <c r="C66" s="70">
        <f>+'b EGRESOS FLUJO EFVO '!I33</f>
        <v>0</v>
      </c>
      <c r="D66" s="68">
        <f>+'b EGRESOS FLUJO EFVO '!J33</f>
        <v>0</v>
      </c>
      <c r="E66" s="70">
        <f>F66</f>
        <v>0</v>
      </c>
      <c r="F66" s="68">
        <v>0</v>
      </c>
      <c r="H66" s="248"/>
    </row>
    <row r="67" spans="2:12">
      <c r="B67" s="26" t="s">
        <v>138</v>
      </c>
      <c r="C67" s="70">
        <f>+'b EGRESOS FLUJO EFVO '!I34</f>
        <v>0</v>
      </c>
      <c r="D67" s="68">
        <f>+'b EGRESOS FLUJO EFVO '!J34</f>
        <v>0</v>
      </c>
      <c r="E67" s="70"/>
      <c r="F67" s="68"/>
      <c r="I67" s="304" t="s">
        <v>425</v>
      </c>
      <c r="J67" s="304"/>
    </row>
    <row r="68" spans="2:12">
      <c r="B68" s="25" t="s">
        <v>139</v>
      </c>
      <c r="C68" s="68">
        <v>0</v>
      </c>
      <c r="D68" s="68">
        <v>0</v>
      </c>
      <c r="E68" s="68">
        <v>0</v>
      </c>
      <c r="F68" s="68">
        <v>0</v>
      </c>
      <c r="I68" s="260">
        <v>1112</v>
      </c>
      <c r="J68" s="261">
        <v>71517583.700000003</v>
      </c>
      <c r="L68" s="259"/>
    </row>
    <row r="69" spans="2:12">
      <c r="B69" s="25" t="s">
        <v>140</v>
      </c>
      <c r="C69" s="68">
        <v>0</v>
      </c>
      <c r="D69" s="68">
        <v>0</v>
      </c>
      <c r="E69" s="68">
        <v>0</v>
      </c>
      <c r="F69" s="68">
        <v>0</v>
      </c>
      <c r="I69" s="260">
        <v>1114</v>
      </c>
      <c r="J69" s="261">
        <v>3934372.94</v>
      </c>
      <c r="L69" s="259"/>
    </row>
    <row r="70" spans="2:12">
      <c r="B70" s="25" t="s">
        <v>141</v>
      </c>
      <c r="C70" s="68">
        <f>+C43-C64</f>
        <v>0</v>
      </c>
      <c r="D70" s="68">
        <f>+D43-D64</f>
        <v>0</v>
      </c>
      <c r="E70" s="68"/>
      <c r="F70" s="68">
        <f>+F43-F64-F65</f>
        <v>75451957</v>
      </c>
      <c r="H70" s="246"/>
      <c r="I70" s="247"/>
      <c r="J70" s="259">
        <f>+J68+J69</f>
        <v>75451956.640000001</v>
      </c>
    </row>
    <row r="71" spans="2:12">
      <c r="B71" s="25" t="s">
        <v>142</v>
      </c>
      <c r="C71" s="68">
        <f>+C9-C70</f>
        <v>0</v>
      </c>
      <c r="D71" s="68">
        <f>+D9-D70</f>
        <v>0</v>
      </c>
      <c r="E71" s="68"/>
      <c r="F71" s="68">
        <f>+F9-F70</f>
        <v>-19396913</v>
      </c>
      <c r="J71" s="247">
        <f>+J70-F70</f>
        <v>-0.35999999940395355</v>
      </c>
    </row>
    <row r="72" spans="2:12">
      <c r="B72" s="25" t="s">
        <v>143</v>
      </c>
      <c r="C72" s="68">
        <f>C10-C64</f>
        <v>-117028226</v>
      </c>
      <c r="D72" s="68">
        <f>D10-D64</f>
        <v>-117028226</v>
      </c>
      <c r="E72" s="68"/>
      <c r="F72" s="68">
        <f>F10-F64</f>
        <v>-97631313</v>
      </c>
      <c r="I72" s="259"/>
    </row>
    <row r="73" spans="2:12">
      <c r="B73" s="25" t="s">
        <v>144</v>
      </c>
      <c r="C73" s="68">
        <v>0</v>
      </c>
      <c r="D73" s="68">
        <v>0</v>
      </c>
      <c r="E73" s="68"/>
      <c r="F73" s="68">
        <f>F39-F64</f>
        <v>19396913</v>
      </c>
      <c r="I73" s="259"/>
    </row>
    <row r="74" spans="2:12">
      <c r="B74" s="27" t="s">
        <v>145</v>
      </c>
      <c r="C74" s="73">
        <v>0</v>
      </c>
      <c r="D74" s="73">
        <v>0</v>
      </c>
      <c r="E74" s="73"/>
      <c r="F74" s="73">
        <f>+F73</f>
        <v>19396913</v>
      </c>
      <c r="I74" s="259"/>
    </row>
    <row r="75" spans="2:12">
      <c r="B75" s="1"/>
      <c r="C75" s="1"/>
      <c r="D75" s="1"/>
      <c r="E75" s="1"/>
      <c r="F75" s="1"/>
      <c r="I75" s="259"/>
    </row>
    <row r="76" spans="2:12">
      <c r="B76" s="1"/>
      <c r="C76" s="1"/>
      <c r="D76" s="1"/>
      <c r="E76" s="222"/>
      <c r="F76" s="209"/>
    </row>
    <row r="77" spans="2:12">
      <c r="B77" s="1"/>
      <c r="C77" s="1"/>
      <c r="D77" s="1"/>
      <c r="E77" s="1"/>
      <c r="F77" s="1"/>
    </row>
    <row r="78" spans="2:12">
      <c r="B78" s="1"/>
      <c r="C78" s="1"/>
      <c r="D78" s="1"/>
      <c r="E78" s="1"/>
      <c r="F78" s="1"/>
    </row>
    <row r="79" spans="2:12">
      <c r="B79" s="1"/>
      <c r="C79" s="1"/>
      <c r="D79" s="1"/>
      <c r="E79" s="1"/>
      <c r="F79" s="209"/>
    </row>
    <row r="80" spans="2:12">
      <c r="B80" s="1"/>
      <c r="C80" s="1"/>
      <c r="D80" s="1"/>
      <c r="E80" s="1"/>
      <c r="F80" s="1"/>
    </row>
    <row r="81" spans="2:6">
      <c r="B81" s="28"/>
      <c r="C81" s="1"/>
      <c r="D81" s="1"/>
      <c r="E81" s="29"/>
      <c r="F81" s="209"/>
    </row>
    <row r="82" spans="2:6">
      <c r="B82" s="231" t="s">
        <v>421</v>
      </c>
      <c r="C82" s="1"/>
      <c r="D82" s="229"/>
      <c r="E82" s="231" t="s">
        <v>47</v>
      </c>
      <c r="F82" s="229"/>
    </row>
    <row r="83" spans="2:6">
      <c r="B83" s="232" t="s">
        <v>426</v>
      </c>
      <c r="C83" s="1"/>
      <c r="D83" s="1"/>
      <c r="E83" s="233" t="s">
        <v>48</v>
      </c>
      <c r="F83" s="1"/>
    </row>
  </sheetData>
  <mergeCells count="7">
    <mergeCell ref="I67:J67"/>
    <mergeCell ref="B6:F6"/>
    <mergeCell ref="B1:F1"/>
    <mergeCell ref="B2:F2"/>
    <mergeCell ref="B3:F3"/>
    <mergeCell ref="B4:F4"/>
    <mergeCell ref="B5:F5"/>
  </mergeCells>
  <pageMargins left="0.9055118110236221" right="0.51181102362204722" top="0.74803149606299213" bottom="0.74803149606299213" header="0.31496062992125984" footer="0.31496062992125984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3"/>
  <sheetViews>
    <sheetView zoomScale="120" zoomScaleNormal="120" workbookViewId="0">
      <selection activeCell="E2" sqref="B2:L43"/>
    </sheetView>
  </sheetViews>
  <sheetFormatPr baseColWidth="10" defaultColWidth="9.140625" defaultRowHeight="11.25"/>
  <cols>
    <col min="1" max="1" width="3" style="7" customWidth="1"/>
    <col min="2" max="2" width="5.140625" style="7" customWidth="1"/>
    <col min="3" max="3" width="0.140625" style="7" customWidth="1"/>
    <col min="4" max="4" width="0.7109375" style="7" customWidth="1"/>
    <col min="5" max="6" width="0.85546875" style="7" customWidth="1"/>
    <col min="7" max="7" width="3" style="7" customWidth="1"/>
    <col min="8" max="8" width="39.5703125" style="7" customWidth="1"/>
    <col min="9" max="9" width="19.7109375" style="7" customWidth="1"/>
    <col min="10" max="10" width="20.140625" style="7" customWidth="1"/>
    <col min="11" max="11" width="13.140625" style="7" customWidth="1"/>
    <col min="12" max="12" width="5.42578125" style="7" customWidth="1"/>
    <col min="13" max="13" width="3.140625" style="7" customWidth="1"/>
    <col min="14" max="14" width="9.140625" style="7"/>
    <col min="15" max="16" width="9.5703125" style="7" bestFit="1" customWidth="1"/>
    <col min="17" max="17" width="9.140625" style="7"/>
    <col min="18" max="18" width="9.5703125" style="7" bestFit="1" customWidth="1"/>
    <col min="19" max="19" width="9.140625" style="7"/>
    <col min="20" max="20" width="13.7109375" style="7" bestFit="1" customWidth="1"/>
    <col min="21" max="255" width="9.140625" style="7"/>
    <col min="256" max="256" width="3" style="7" customWidth="1"/>
    <col min="257" max="257" width="5.140625" style="7" customWidth="1"/>
    <col min="258" max="258" width="0.140625" style="7" customWidth="1"/>
    <col min="259" max="259" width="0.7109375" style="7" customWidth="1"/>
    <col min="260" max="261" width="0.85546875" style="7" customWidth="1"/>
    <col min="262" max="262" width="3" style="7" customWidth="1"/>
    <col min="263" max="263" width="71.28515625" style="7" customWidth="1"/>
    <col min="264" max="265" width="16" style="7" customWidth="1"/>
    <col min="266" max="266" width="10.5703125" style="7" customWidth="1"/>
    <col min="267" max="267" width="5.42578125" style="7" customWidth="1"/>
    <col min="268" max="268" width="0.140625" style="7" customWidth="1"/>
    <col min="269" max="269" width="3.140625" style="7" customWidth="1"/>
    <col min="270" max="270" width="9.140625" style="7"/>
    <col min="271" max="272" width="9.5703125" style="7" bestFit="1" customWidth="1"/>
    <col min="273" max="275" width="9.140625" style="7"/>
    <col min="276" max="276" width="13.7109375" style="7" bestFit="1" customWidth="1"/>
    <col min="277" max="511" width="9.140625" style="7"/>
    <col min="512" max="512" width="3" style="7" customWidth="1"/>
    <col min="513" max="513" width="5.140625" style="7" customWidth="1"/>
    <col min="514" max="514" width="0.140625" style="7" customWidth="1"/>
    <col min="515" max="515" width="0.7109375" style="7" customWidth="1"/>
    <col min="516" max="517" width="0.85546875" style="7" customWidth="1"/>
    <col min="518" max="518" width="3" style="7" customWidth="1"/>
    <col min="519" max="519" width="71.28515625" style="7" customWidth="1"/>
    <col min="520" max="521" width="16" style="7" customWidth="1"/>
    <col min="522" max="522" width="10.5703125" style="7" customWidth="1"/>
    <col min="523" max="523" width="5.42578125" style="7" customWidth="1"/>
    <col min="524" max="524" width="0.140625" style="7" customWidth="1"/>
    <col min="525" max="525" width="3.140625" style="7" customWidth="1"/>
    <col min="526" max="526" width="9.140625" style="7"/>
    <col min="527" max="528" width="9.5703125" style="7" bestFit="1" customWidth="1"/>
    <col min="529" max="531" width="9.140625" style="7"/>
    <col min="532" max="532" width="13.7109375" style="7" bestFit="1" customWidth="1"/>
    <col min="533" max="767" width="9.140625" style="7"/>
    <col min="768" max="768" width="3" style="7" customWidth="1"/>
    <col min="769" max="769" width="5.140625" style="7" customWidth="1"/>
    <col min="770" max="770" width="0.140625" style="7" customWidth="1"/>
    <col min="771" max="771" width="0.7109375" style="7" customWidth="1"/>
    <col min="772" max="773" width="0.85546875" style="7" customWidth="1"/>
    <col min="774" max="774" width="3" style="7" customWidth="1"/>
    <col min="775" max="775" width="71.28515625" style="7" customWidth="1"/>
    <col min="776" max="777" width="16" style="7" customWidth="1"/>
    <col min="778" max="778" width="10.5703125" style="7" customWidth="1"/>
    <col min="779" max="779" width="5.42578125" style="7" customWidth="1"/>
    <col min="780" max="780" width="0.140625" style="7" customWidth="1"/>
    <col min="781" max="781" width="3.140625" style="7" customWidth="1"/>
    <col min="782" max="782" width="9.140625" style="7"/>
    <col min="783" max="784" width="9.5703125" style="7" bestFit="1" customWidth="1"/>
    <col min="785" max="787" width="9.140625" style="7"/>
    <col min="788" max="788" width="13.7109375" style="7" bestFit="1" customWidth="1"/>
    <col min="789" max="1023" width="9.140625" style="7"/>
    <col min="1024" max="1024" width="3" style="7" customWidth="1"/>
    <col min="1025" max="1025" width="5.140625" style="7" customWidth="1"/>
    <col min="1026" max="1026" width="0.140625" style="7" customWidth="1"/>
    <col min="1027" max="1027" width="0.7109375" style="7" customWidth="1"/>
    <col min="1028" max="1029" width="0.85546875" style="7" customWidth="1"/>
    <col min="1030" max="1030" width="3" style="7" customWidth="1"/>
    <col min="1031" max="1031" width="71.28515625" style="7" customWidth="1"/>
    <col min="1032" max="1033" width="16" style="7" customWidth="1"/>
    <col min="1034" max="1034" width="10.5703125" style="7" customWidth="1"/>
    <col min="1035" max="1035" width="5.42578125" style="7" customWidth="1"/>
    <col min="1036" max="1036" width="0.140625" style="7" customWidth="1"/>
    <col min="1037" max="1037" width="3.140625" style="7" customWidth="1"/>
    <col min="1038" max="1038" width="9.140625" style="7"/>
    <col min="1039" max="1040" width="9.5703125" style="7" bestFit="1" customWidth="1"/>
    <col min="1041" max="1043" width="9.140625" style="7"/>
    <col min="1044" max="1044" width="13.7109375" style="7" bestFit="1" customWidth="1"/>
    <col min="1045" max="1279" width="9.140625" style="7"/>
    <col min="1280" max="1280" width="3" style="7" customWidth="1"/>
    <col min="1281" max="1281" width="5.140625" style="7" customWidth="1"/>
    <col min="1282" max="1282" width="0.140625" style="7" customWidth="1"/>
    <col min="1283" max="1283" width="0.7109375" style="7" customWidth="1"/>
    <col min="1284" max="1285" width="0.85546875" style="7" customWidth="1"/>
    <col min="1286" max="1286" width="3" style="7" customWidth="1"/>
    <col min="1287" max="1287" width="71.28515625" style="7" customWidth="1"/>
    <col min="1288" max="1289" width="16" style="7" customWidth="1"/>
    <col min="1290" max="1290" width="10.5703125" style="7" customWidth="1"/>
    <col min="1291" max="1291" width="5.42578125" style="7" customWidth="1"/>
    <col min="1292" max="1292" width="0.140625" style="7" customWidth="1"/>
    <col min="1293" max="1293" width="3.140625" style="7" customWidth="1"/>
    <col min="1294" max="1294" width="9.140625" style="7"/>
    <col min="1295" max="1296" width="9.5703125" style="7" bestFit="1" customWidth="1"/>
    <col min="1297" max="1299" width="9.140625" style="7"/>
    <col min="1300" max="1300" width="13.7109375" style="7" bestFit="1" customWidth="1"/>
    <col min="1301" max="1535" width="9.140625" style="7"/>
    <col min="1536" max="1536" width="3" style="7" customWidth="1"/>
    <col min="1537" max="1537" width="5.140625" style="7" customWidth="1"/>
    <col min="1538" max="1538" width="0.140625" style="7" customWidth="1"/>
    <col min="1539" max="1539" width="0.7109375" style="7" customWidth="1"/>
    <col min="1540" max="1541" width="0.85546875" style="7" customWidth="1"/>
    <col min="1542" max="1542" width="3" style="7" customWidth="1"/>
    <col min="1543" max="1543" width="71.28515625" style="7" customWidth="1"/>
    <col min="1544" max="1545" width="16" style="7" customWidth="1"/>
    <col min="1546" max="1546" width="10.5703125" style="7" customWidth="1"/>
    <col min="1547" max="1547" width="5.42578125" style="7" customWidth="1"/>
    <col min="1548" max="1548" width="0.140625" style="7" customWidth="1"/>
    <col min="1549" max="1549" width="3.140625" style="7" customWidth="1"/>
    <col min="1550" max="1550" width="9.140625" style="7"/>
    <col min="1551" max="1552" width="9.5703125" style="7" bestFit="1" customWidth="1"/>
    <col min="1553" max="1555" width="9.140625" style="7"/>
    <col min="1556" max="1556" width="13.7109375" style="7" bestFit="1" customWidth="1"/>
    <col min="1557" max="1791" width="9.140625" style="7"/>
    <col min="1792" max="1792" width="3" style="7" customWidth="1"/>
    <col min="1793" max="1793" width="5.140625" style="7" customWidth="1"/>
    <col min="1794" max="1794" width="0.140625" style="7" customWidth="1"/>
    <col min="1795" max="1795" width="0.7109375" style="7" customWidth="1"/>
    <col min="1796" max="1797" width="0.85546875" style="7" customWidth="1"/>
    <col min="1798" max="1798" width="3" style="7" customWidth="1"/>
    <col min="1799" max="1799" width="71.28515625" style="7" customWidth="1"/>
    <col min="1800" max="1801" width="16" style="7" customWidth="1"/>
    <col min="1802" max="1802" width="10.5703125" style="7" customWidth="1"/>
    <col min="1803" max="1803" width="5.42578125" style="7" customWidth="1"/>
    <col min="1804" max="1804" width="0.140625" style="7" customWidth="1"/>
    <col min="1805" max="1805" width="3.140625" style="7" customWidth="1"/>
    <col min="1806" max="1806" width="9.140625" style="7"/>
    <col min="1807" max="1808" width="9.5703125" style="7" bestFit="1" customWidth="1"/>
    <col min="1809" max="1811" width="9.140625" style="7"/>
    <col min="1812" max="1812" width="13.7109375" style="7" bestFit="1" customWidth="1"/>
    <col min="1813" max="2047" width="9.140625" style="7"/>
    <col min="2048" max="2048" width="3" style="7" customWidth="1"/>
    <col min="2049" max="2049" width="5.140625" style="7" customWidth="1"/>
    <col min="2050" max="2050" width="0.140625" style="7" customWidth="1"/>
    <col min="2051" max="2051" width="0.7109375" style="7" customWidth="1"/>
    <col min="2052" max="2053" width="0.85546875" style="7" customWidth="1"/>
    <col min="2054" max="2054" width="3" style="7" customWidth="1"/>
    <col min="2055" max="2055" width="71.28515625" style="7" customWidth="1"/>
    <col min="2056" max="2057" width="16" style="7" customWidth="1"/>
    <col min="2058" max="2058" width="10.5703125" style="7" customWidth="1"/>
    <col min="2059" max="2059" width="5.42578125" style="7" customWidth="1"/>
    <col min="2060" max="2060" width="0.140625" style="7" customWidth="1"/>
    <col min="2061" max="2061" width="3.140625" style="7" customWidth="1"/>
    <col min="2062" max="2062" width="9.140625" style="7"/>
    <col min="2063" max="2064" width="9.5703125" style="7" bestFit="1" customWidth="1"/>
    <col min="2065" max="2067" width="9.140625" style="7"/>
    <col min="2068" max="2068" width="13.7109375" style="7" bestFit="1" customWidth="1"/>
    <col min="2069" max="2303" width="9.140625" style="7"/>
    <col min="2304" max="2304" width="3" style="7" customWidth="1"/>
    <col min="2305" max="2305" width="5.140625" style="7" customWidth="1"/>
    <col min="2306" max="2306" width="0.140625" style="7" customWidth="1"/>
    <col min="2307" max="2307" width="0.7109375" style="7" customWidth="1"/>
    <col min="2308" max="2309" width="0.85546875" style="7" customWidth="1"/>
    <col min="2310" max="2310" width="3" style="7" customWidth="1"/>
    <col min="2311" max="2311" width="71.28515625" style="7" customWidth="1"/>
    <col min="2312" max="2313" width="16" style="7" customWidth="1"/>
    <col min="2314" max="2314" width="10.5703125" style="7" customWidth="1"/>
    <col min="2315" max="2315" width="5.42578125" style="7" customWidth="1"/>
    <col min="2316" max="2316" width="0.140625" style="7" customWidth="1"/>
    <col min="2317" max="2317" width="3.140625" style="7" customWidth="1"/>
    <col min="2318" max="2318" width="9.140625" style="7"/>
    <col min="2319" max="2320" width="9.5703125" style="7" bestFit="1" customWidth="1"/>
    <col min="2321" max="2323" width="9.140625" style="7"/>
    <col min="2324" max="2324" width="13.7109375" style="7" bestFit="1" customWidth="1"/>
    <col min="2325" max="2559" width="9.140625" style="7"/>
    <col min="2560" max="2560" width="3" style="7" customWidth="1"/>
    <col min="2561" max="2561" width="5.140625" style="7" customWidth="1"/>
    <col min="2562" max="2562" width="0.140625" style="7" customWidth="1"/>
    <col min="2563" max="2563" width="0.7109375" style="7" customWidth="1"/>
    <col min="2564" max="2565" width="0.85546875" style="7" customWidth="1"/>
    <col min="2566" max="2566" width="3" style="7" customWidth="1"/>
    <col min="2567" max="2567" width="71.28515625" style="7" customWidth="1"/>
    <col min="2568" max="2569" width="16" style="7" customWidth="1"/>
    <col min="2570" max="2570" width="10.5703125" style="7" customWidth="1"/>
    <col min="2571" max="2571" width="5.42578125" style="7" customWidth="1"/>
    <col min="2572" max="2572" width="0.140625" style="7" customWidth="1"/>
    <col min="2573" max="2573" width="3.140625" style="7" customWidth="1"/>
    <col min="2574" max="2574" width="9.140625" style="7"/>
    <col min="2575" max="2576" width="9.5703125" style="7" bestFit="1" customWidth="1"/>
    <col min="2577" max="2579" width="9.140625" style="7"/>
    <col min="2580" max="2580" width="13.7109375" style="7" bestFit="1" customWidth="1"/>
    <col min="2581" max="2815" width="9.140625" style="7"/>
    <col min="2816" max="2816" width="3" style="7" customWidth="1"/>
    <col min="2817" max="2817" width="5.140625" style="7" customWidth="1"/>
    <col min="2818" max="2818" width="0.140625" style="7" customWidth="1"/>
    <col min="2819" max="2819" width="0.7109375" style="7" customWidth="1"/>
    <col min="2820" max="2821" width="0.85546875" style="7" customWidth="1"/>
    <col min="2822" max="2822" width="3" style="7" customWidth="1"/>
    <col min="2823" max="2823" width="71.28515625" style="7" customWidth="1"/>
    <col min="2824" max="2825" width="16" style="7" customWidth="1"/>
    <col min="2826" max="2826" width="10.5703125" style="7" customWidth="1"/>
    <col min="2827" max="2827" width="5.42578125" style="7" customWidth="1"/>
    <col min="2828" max="2828" width="0.140625" style="7" customWidth="1"/>
    <col min="2829" max="2829" width="3.140625" style="7" customWidth="1"/>
    <col min="2830" max="2830" width="9.140625" style="7"/>
    <col min="2831" max="2832" width="9.5703125" style="7" bestFit="1" customWidth="1"/>
    <col min="2833" max="2835" width="9.140625" style="7"/>
    <col min="2836" max="2836" width="13.7109375" style="7" bestFit="1" customWidth="1"/>
    <col min="2837" max="3071" width="9.140625" style="7"/>
    <col min="3072" max="3072" width="3" style="7" customWidth="1"/>
    <col min="3073" max="3073" width="5.140625" style="7" customWidth="1"/>
    <col min="3074" max="3074" width="0.140625" style="7" customWidth="1"/>
    <col min="3075" max="3075" width="0.7109375" style="7" customWidth="1"/>
    <col min="3076" max="3077" width="0.85546875" style="7" customWidth="1"/>
    <col min="3078" max="3078" width="3" style="7" customWidth="1"/>
    <col min="3079" max="3079" width="71.28515625" style="7" customWidth="1"/>
    <col min="3080" max="3081" width="16" style="7" customWidth="1"/>
    <col min="3082" max="3082" width="10.5703125" style="7" customWidth="1"/>
    <col min="3083" max="3083" width="5.42578125" style="7" customWidth="1"/>
    <col min="3084" max="3084" width="0.140625" style="7" customWidth="1"/>
    <col min="3085" max="3085" width="3.140625" style="7" customWidth="1"/>
    <col min="3086" max="3086" width="9.140625" style="7"/>
    <col min="3087" max="3088" width="9.5703125" style="7" bestFit="1" customWidth="1"/>
    <col min="3089" max="3091" width="9.140625" style="7"/>
    <col min="3092" max="3092" width="13.7109375" style="7" bestFit="1" customWidth="1"/>
    <col min="3093" max="3327" width="9.140625" style="7"/>
    <col min="3328" max="3328" width="3" style="7" customWidth="1"/>
    <col min="3329" max="3329" width="5.140625" style="7" customWidth="1"/>
    <col min="3330" max="3330" width="0.140625" style="7" customWidth="1"/>
    <col min="3331" max="3331" width="0.7109375" style="7" customWidth="1"/>
    <col min="3332" max="3333" width="0.85546875" style="7" customWidth="1"/>
    <col min="3334" max="3334" width="3" style="7" customWidth="1"/>
    <col min="3335" max="3335" width="71.28515625" style="7" customWidth="1"/>
    <col min="3336" max="3337" width="16" style="7" customWidth="1"/>
    <col min="3338" max="3338" width="10.5703125" style="7" customWidth="1"/>
    <col min="3339" max="3339" width="5.42578125" style="7" customWidth="1"/>
    <col min="3340" max="3340" width="0.140625" style="7" customWidth="1"/>
    <col min="3341" max="3341" width="3.140625" style="7" customWidth="1"/>
    <col min="3342" max="3342" width="9.140625" style="7"/>
    <col min="3343" max="3344" width="9.5703125" style="7" bestFit="1" customWidth="1"/>
    <col min="3345" max="3347" width="9.140625" style="7"/>
    <col min="3348" max="3348" width="13.7109375" style="7" bestFit="1" customWidth="1"/>
    <col min="3349" max="3583" width="9.140625" style="7"/>
    <col min="3584" max="3584" width="3" style="7" customWidth="1"/>
    <col min="3585" max="3585" width="5.140625" style="7" customWidth="1"/>
    <col min="3586" max="3586" width="0.140625" style="7" customWidth="1"/>
    <col min="3587" max="3587" width="0.7109375" style="7" customWidth="1"/>
    <col min="3588" max="3589" width="0.85546875" style="7" customWidth="1"/>
    <col min="3590" max="3590" width="3" style="7" customWidth="1"/>
    <col min="3591" max="3591" width="71.28515625" style="7" customWidth="1"/>
    <col min="3592" max="3593" width="16" style="7" customWidth="1"/>
    <col min="3594" max="3594" width="10.5703125" style="7" customWidth="1"/>
    <col min="3595" max="3595" width="5.42578125" style="7" customWidth="1"/>
    <col min="3596" max="3596" width="0.140625" style="7" customWidth="1"/>
    <col min="3597" max="3597" width="3.140625" style="7" customWidth="1"/>
    <col min="3598" max="3598" width="9.140625" style="7"/>
    <col min="3599" max="3600" width="9.5703125" style="7" bestFit="1" customWidth="1"/>
    <col min="3601" max="3603" width="9.140625" style="7"/>
    <col min="3604" max="3604" width="13.7109375" style="7" bestFit="1" customWidth="1"/>
    <col min="3605" max="3839" width="9.140625" style="7"/>
    <col min="3840" max="3840" width="3" style="7" customWidth="1"/>
    <col min="3841" max="3841" width="5.140625" style="7" customWidth="1"/>
    <col min="3842" max="3842" width="0.140625" style="7" customWidth="1"/>
    <col min="3843" max="3843" width="0.7109375" style="7" customWidth="1"/>
    <col min="3844" max="3845" width="0.85546875" style="7" customWidth="1"/>
    <col min="3846" max="3846" width="3" style="7" customWidth="1"/>
    <col min="3847" max="3847" width="71.28515625" style="7" customWidth="1"/>
    <col min="3848" max="3849" width="16" style="7" customWidth="1"/>
    <col min="3850" max="3850" width="10.5703125" style="7" customWidth="1"/>
    <col min="3851" max="3851" width="5.42578125" style="7" customWidth="1"/>
    <col min="3852" max="3852" width="0.140625" style="7" customWidth="1"/>
    <col min="3853" max="3853" width="3.140625" style="7" customWidth="1"/>
    <col min="3854" max="3854" width="9.140625" style="7"/>
    <col min="3855" max="3856" width="9.5703125" style="7" bestFit="1" customWidth="1"/>
    <col min="3857" max="3859" width="9.140625" style="7"/>
    <col min="3860" max="3860" width="13.7109375" style="7" bestFit="1" customWidth="1"/>
    <col min="3861" max="4095" width="9.140625" style="7"/>
    <col min="4096" max="4096" width="3" style="7" customWidth="1"/>
    <col min="4097" max="4097" width="5.140625" style="7" customWidth="1"/>
    <col min="4098" max="4098" width="0.140625" style="7" customWidth="1"/>
    <col min="4099" max="4099" width="0.7109375" style="7" customWidth="1"/>
    <col min="4100" max="4101" width="0.85546875" style="7" customWidth="1"/>
    <col min="4102" max="4102" width="3" style="7" customWidth="1"/>
    <col min="4103" max="4103" width="71.28515625" style="7" customWidth="1"/>
    <col min="4104" max="4105" width="16" style="7" customWidth="1"/>
    <col min="4106" max="4106" width="10.5703125" style="7" customWidth="1"/>
    <col min="4107" max="4107" width="5.42578125" style="7" customWidth="1"/>
    <col min="4108" max="4108" width="0.140625" style="7" customWidth="1"/>
    <col min="4109" max="4109" width="3.140625" style="7" customWidth="1"/>
    <col min="4110" max="4110" width="9.140625" style="7"/>
    <col min="4111" max="4112" width="9.5703125" style="7" bestFit="1" customWidth="1"/>
    <col min="4113" max="4115" width="9.140625" style="7"/>
    <col min="4116" max="4116" width="13.7109375" style="7" bestFit="1" customWidth="1"/>
    <col min="4117" max="4351" width="9.140625" style="7"/>
    <col min="4352" max="4352" width="3" style="7" customWidth="1"/>
    <col min="4353" max="4353" width="5.140625" style="7" customWidth="1"/>
    <col min="4354" max="4354" width="0.140625" style="7" customWidth="1"/>
    <col min="4355" max="4355" width="0.7109375" style="7" customWidth="1"/>
    <col min="4356" max="4357" width="0.85546875" style="7" customWidth="1"/>
    <col min="4358" max="4358" width="3" style="7" customWidth="1"/>
    <col min="4359" max="4359" width="71.28515625" style="7" customWidth="1"/>
    <col min="4360" max="4361" width="16" style="7" customWidth="1"/>
    <col min="4362" max="4362" width="10.5703125" style="7" customWidth="1"/>
    <col min="4363" max="4363" width="5.42578125" style="7" customWidth="1"/>
    <col min="4364" max="4364" width="0.140625" style="7" customWidth="1"/>
    <col min="4365" max="4365" width="3.140625" style="7" customWidth="1"/>
    <col min="4366" max="4366" width="9.140625" style="7"/>
    <col min="4367" max="4368" width="9.5703125" style="7" bestFit="1" customWidth="1"/>
    <col min="4369" max="4371" width="9.140625" style="7"/>
    <col min="4372" max="4372" width="13.7109375" style="7" bestFit="1" customWidth="1"/>
    <col min="4373" max="4607" width="9.140625" style="7"/>
    <col min="4608" max="4608" width="3" style="7" customWidth="1"/>
    <col min="4609" max="4609" width="5.140625" style="7" customWidth="1"/>
    <col min="4610" max="4610" width="0.140625" style="7" customWidth="1"/>
    <col min="4611" max="4611" width="0.7109375" style="7" customWidth="1"/>
    <col min="4612" max="4613" width="0.85546875" style="7" customWidth="1"/>
    <col min="4614" max="4614" width="3" style="7" customWidth="1"/>
    <col min="4615" max="4615" width="71.28515625" style="7" customWidth="1"/>
    <col min="4616" max="4617" width="16" style="7" customWidth="1"/>
    <col min="4618" max="4618" width="10.5703125" style="7" customWidth="1"/>
    <col min="4619" max="4619" width="5.42578125" style="7" customWidth="1"/>
    <col min="4620" max="4620" width="0.140625" style="7" customWidth="1"/>
    <col min="4621" max="4621" width="3.140625" style="7" customWidth="1"/>
    <col min="4622" max="4622" width="9.140625" style="7"/>
    <col min="4623" max="4624" width="9.5703125" style="7" bestFit="1" customWidth="1"/>
    <col min="4625" max="4627" width="9.140625" style="7"/>
    <col min="4628" max="4628" width="13.7109375" style="7" bestFit="1" customWidth="1"/>
    <col min="4629" max="4863" width="9.140625" style="7"/>
    <col min="4864" max="4864" width="3" style="7" customWidth="1"/>
    <col min="4865" max="4865" width="5.140625" style="7" customWidth="1"/>
    <col min="4866" max="4866" width="0.140625" style="7" customWidth="1"/>
    <col min="4867" max="4867" width="0.7109375" style="7" customWidth="1"/>
    <col min="4868" max="4869" width="0.85546875" style="7" customWidth="1"/>
    <col min="4870" max="4870" width="3" style="7" customWidth="1"/>
    <col min="4871" max="4871" width="71.28515625" style="7" customWidth="1"/>
    <col min="4872" max="4873" width="16" style="7" customWidth="1"/>
    <col min="4874" max="4874" width="10.5703125" style="7" customWidth="1"/>
    <col min="4875" max="4875" width="5.42578125" style="7" customWidth="1"/>
    <col min="4876" max="4876" width="0.140625" style="7" customWidth="1"/>
    <col min="4877" max="4877" width="3.140625" style="7" customWidth="1"/>
    <col min="4878" max="4878" width="9.140625" style="7"/>
    <col min="4879" max="4880" width="9.5703125" style="7" bestFit="1" customWidth="1"/>
    <col min="4881" max="4883" width="9.140625" style="7"/>
    <col min="4884" max="4884" width="13.7109375" style="7" bestFit="1" customWidth="1"/>
    <col min="4885" max="5119" width="9.140625" style="7"/>
    <col min="5120" max="5120" width="3" style="7" customWidth="1"/>
    <col min="5121" max="5121" width="5.140625" style="7" customWidth="1"/>
    <col min="5122" max="5122" width="0.140625" style="7" customWidth="1"/>
    <col min="5123" max="5123" width="0.7109375" style="7" customWidth="1"/>
    <col min="5124" max="5125" width="0.85546875" style="7" customWidth="1"/>
    <col min="5126" max="5126" width="3" style="7" customWidth="1"/>
    <col min="5127" max="5127" width="71.28515625" style="7" customWidth="1"/>
    <col min="5128" max="5129" width="16" style="7" customWidth="1"/>
    <col min="5130" max="5130" width="10.5703125" style="7" customWidth="1"/>
    <col min="5131" max="5131" width="5.42578125" style="7" customWidth="1"/>
    <col min="5132" max="5132" width="0.140625" style="7" customWidth="1"/>
    <col min="5133" max="5133" width="3.140625" style="7" customWidth="1"/>
    <col min="5134" max="5134" width="9.140625" style="7"/>
    <col min="5135" max="5136" width="9.5703125" style="7" bestFit="1" customWidth="1"/>
    <col min="5137" max="5139" width="9.140625" style="7"/>
    <col min="5140" max="5140" width="13.7109375" style="7" bestFit="1" customWidth="1"/>
    <col min="5141" max="5375" width="9.140625" style="7"/>
    <col min="5376" max="5376" width="3" style="7" customWidth="1"/>
    <col min="5377" max="5377" width="5.140625" style="7" customWidth="1"/>
    <col min="5378" max="5378" width="0.140625" style="7" customWidth="1"/>
    <col min="5379" max="5379" width="0.7109375" style="7" customWidth="1"/>
    <col min="5380" max="5381" width="0.85546875" style="7" customWidth="1"/>
    <col min="5382" max="5382" width="3" style="7" customWidth="1"/>
    <col min="5383" max="5383" width="71.28515625" style="7" customWidth="1"/>
    <col min="5384" max="5385" width="16" style="7" customWidth="1"/>
    <col min="5386" max="5386" width="10.5703125" style="7" customWidth="1"/>
    <col min="5387" max="5387" width="5.42578125" style="7" customWidth="1"/>
    <col min="5388" max="5388" width="0.140625" style="7" customWidth="1"/>
    <col min="5389" max="5389" width="3.140625" style="7" customWidth="1"/>
    <col min="5390" max="5390" width="9.140625" style="7"/>
    <col min="5391" max="5392" width="9.5703125" style="7" bestFit="1" customWidth="1"/>
    <col min="5393" max="5395" width="9.140625" style="7"/>
    <col min="5396" max="5396" width="13.7109375" style="7" bestFit="1" customWidth="1"/>
    <col min="5397" max="5631" width="9.140625" style="7"/>
    <col min="5632" max="5632" width="3" style="7" customWidth="1"/>
    <col min="5633" max="5633" width="5.140625" style="7" customWidth="1"/>
    <col min="5634" max="5634" width="0.140625" style="7" customWidth="1"/>
    <col min="5635" max="5635" width="0.7109375" style="7" customWidth="1"/>
    <col min="5636" max="5637" width="0.85546875" style="7" customWidth="1"/>
    <col min="5638" max="5638" width="3" style="7" customWidth="1"/>
    <col min="5639" max="5639" width="71.28515625" style="7" customWidth="1"/>
    <col min="5640" max="5641" width="16" style="7" customWidth="1"/>
    <col min="5642" max="5642" width="10.5703125" style="7" customWidth="1"/>
    <col min="5643" max="5643" width="5.42578125" style="7" customWidth="1"/>
    <col min="5644" max="5644" width="0.140625" style="7" customWidth="1"/>
    <col min="5645" max="5645" width="3.140625" style="7" customWidth="1"/>
    <col min="5646" max="5646" width="9.140625" style="7"/>
    <col min="5647" max="5648" width="9.5703125" style="7" bestFit="1" customWidth="1"/>
    <col min="5649" max="5651" width="9.140625" style="7"/>
    <col min="5652" max="5652" width="13.7109375" style="7" bestFit="1" customWidth="1"/>
    <col min="5653" max="5887" width="9.140625" style="7"/>
    <col min="5888" max="5888" width="3" style="7" customWidth="1"/>
    <col min="5889" max="5889" width="5.140625" style="7" customWidth="1"/>
    <col min="5890" max="5890" width="0.140625" style="7" customWidth="1"/>
    <col min="5891" max="5891" width="0.7109375" style="7" customWidth="1"/>
    <col min="5892" max="5893" width="0.85546875" style="7" customWidth="1"/>
    <col min="5894" max="5894" width="3" style="7" customWidth="1"/>
    <col min="5895" max="5895" width="71.28515625" style="7" customWidth="1"/>
    <col min="5896" max="5897" width="16" style="7" customWidth="1"/>
    <col min="5898" max="5898" width="10.5703125" style="7" customWidth="1"/>
    <col min="5899" max="5899" width="5.42578125" style="7" customWidth="1"/>
    <col min="5900" max="5900" width="0.140625" style="7" customWidth="1"/>
    <col min="5901" max="5901" width="3.140625" style="7" customWidth="1"/>
    <col min="5902" max="5902" width="9.140625" style="7"/>
    <col min="5903" max="5904" width="9.5703125" style="7" bestFit="1" customWidth="1"/>
    <col min="5905" max="5907" width="9.140625" style="7"/>
    <col min="5908" max="5908" width="13.7109375" style="7" bestFit="1" customWidth="1"/>
    <col min="5909" max="6143" width="9.140625" style="7"/>
    <col min="6144" max="6144" width="3" style="7" customWidth="1"/>
    <col min="6145" max="6145" width="5.140625" style="7" customWidth="1"/>
    <col min="6146" max="6146" width="0.140625" style="7" customWidth="1"/>
    <col min="6147" max="6147" width="0.7109375" style="7" customWidth="1"/>
    <col min="6148" max="6149" width="0.85546875" style="7" customWidth="1"/>
    <col min="6150" max="6150" width="3" style="7" customWidth="1"/>
    <col min="6151" max="6151" width="71.28515625" style="7" customWidth="1"/>
    <col min="6152" max="6153" width="16" style="7" customWidth="1"/>
    <col min="6154" max="6154" width="10.5703125" style="7" customWidth="1"/>
    <col min="6155" max="6155" width="5.42578125" style="7" customWidth="1"/>
    <col min="6156" max="6156" width="0.140625" style="7" customWidth="1"/>
    <col min="6157" max="6157" width="3.140625" style="7" customWidth="1"/>
    <col min="6158" max="6158" width="9.140625" style="7"/>
    <col min="6159" max="6160" width="9.5703125" style="7" bestFit="1" customWidth="1"/>
    <col min="6161" max="6163" width="9.140625" style="7"/>
    <col min="6164" max="6164" width="13.7109375" style="7" bestFit="1" customWidth="1"/>
    <col min="6165" max="6399" width="9.140625" style="7"/>
    <col min="6400" max="6400" width="3" style="7" customWidth="1"/>
    <col min="6401" max="6401" width="5.140625" style="7" customWidth="1"/>
    <col min="6402" max="6402" width="0.140625" style="7" customWidth="1"/>
    <col min="6403" max="6403" width="0.7109375" style="7" customWidth="1"/>
    <col min="6404" max="6405" width="0.85546875" style="7" customWidth="1"/>
    <col min="6406" max="6406" width="3" style="7" customWidth="1"/>
    <col min="6407" max="6407" width="71.28515625" style="7" customWidth="1"/>
    <col min="6408" max="6409" width="16" style="7" customWidth="1"/>
    <col min="6410" max="6410" width="10.5703125" style="7" customWidth="1"/>
    <col min="6411" max="6411" width="5.42578125" style="7" customWidth="1"/>
    <col min="6412" max="6412" width="0.140625" style="7" customWidth="1"/>
    <col min="6413" max="6413" width="3.140625" style="7" customWidth="1"/>
    <col min="6414" max="6414" width="9.140625" style="7"/>
    <col min="6415" max="6416" width="9.5703125" style="7" bestFit="1" customWidth="1"/>
    <col min="6417" max="6419" width="9.140625" style="7"/>
    <col min="6420" max="6420" width="13.7109375" style="7" bestFit="1" customWidth="1"/>
    <col min="6421" max="6655" width="9.140625" style="7"/>
    <col min="6656" max="6656" width="3" style="7" customWidth="1"/>
    <col min="6657" max="6657" width="5.140625" style="7" customWidth="1"/>
    <col min="6658" max="6658" width="0.140625" style="7" customWidth="1"/>
    <col min="6659" max="6659" width="0.7109375" style="7" customWidth="1"/>
    <col min="6660" max="6661" width="0.85546875" style="7" customWidth="1"/>
    <col min="6662" max="6662" width="3" style="7" customWidth="1"/>
    <col min="6663" max="6663" width="71.28515625" style="7" customWidth="1"/>
    <col min="6664" max="6665" width="16" style="7" customWidth="1"/>
    <col min="6666" max="6666" width="10.5703125" style="7" customWidth="1"/>
    <col min="6667" max="6667" width="5.42578125" style="7" customWidth="1"/>
    <col min="6668" max="6668" width="0.140625" style="7" customWidth="1"/>
    <col min="6669" max="6669" width="3.140625" style="7" customWidth="1"/>
    <col min="6670" max="6670" width="9.140625" style="7"/>
    <col min="6671" max="6672" width="9.5703125" style="7" bestFit="1" customWidth="1"/>
    <col min="6673" max="6675" width="9.140625" style="7"/>
    <col min="6676" max="6676" width="13.7109375" style="7" bestFit="1" customWidth="1"/>
    <col min="6677" max="6911" width="9.140625" style="7"/>
    <col min="6912" max="6912" width="3" style="7" customWidth="1"/>
    <col min="6913" max="6913" width="5.140625" style="7" customWidth="1"/>
    <col min="6914" max="6914" width="0.140625" style="7" customWidth="1"/>
    <col min="6915" max="6915" width="0.7109375" style="7" customWidth="1"/>
    <col min="6916" max="6917" width="0.85546875" style="7" customWidth="1"/>
    <col min="6918" max="6918" width="3" style="7" customWidth="1"/>
    <col min="6919" max="6919" width="71.28515625" style="7" customWidth="1"/>
    <col min="6920" max="6921" width="16" style="7" customWidth="1"/>
    <col min="6922" max="6922" width="10.5703125" style="7" customWidth="1"/>
    <col min="6923" max="6923" width="5.42578125" style="7" customWidth="1"/>
    <col min="6924" max="6924" width="0.140625" style="7" customWidth="1"/>
    <col min="6925" max="6925" width="3.140625" style="7" customWidth="1"/>
    <col min="6926" max="6926" width="9.140625" style="7"/>
    <col min="6927" max="6928" width="9.5703125" style="7" bestFit="1" customWidth="1"/>
    <col min="6929" max="6931" width="9.140625" style="7"/>
    <col min="6932" max="6932" width="13.7109375" style="7" bestFit="1" customWidth="1"/>
    <col min="6933" max="7167" width="9.140625" style="7"/>
    <col min="7168" max="7168" width="3" style="7" customWidth="1"/>
    <col min="7169" max="7169" width="5.140625" style="7" customWidth="1"/>
    <col min="7170" max="7170" width="0.140625" style="7" customWidth="1"/>
    <col min="7171" max="7171" width="0.7109375" style="7" customWidth="1"/>
    <col min="7172" max="7173" width="0.85546875" style="7" customWidth="1"/>
    <col min="7174" max="7174" width="3" style="7" customWidth="1"/>
    <col min="7175" max="7175" width="71.28515625" style="7" customWidth="1"/>
    <col min="7176" max="7177" width="16" style="7" customWidth="1"/>
    <col min="7178" max="7178" width="10.5703125" style="7" customWidth="1"/>
    <col min="7179" max="7179" width="5.42578125" style="7" customWidth="1"/>
    <col min="7180" max="7180" width="0.140625" style="7" customWidth="1"/>
    <col min="7181" max="7181" width="3.140625" style="7" customWidth="1"/>
    <col min="7182" max="7182" width="9.140625" style="7"/>
    <col min="7183" max="7184" width="9.5703125" style="7" bestFit="1" customWidth="1"/>
    <col min="7185" max="7187" width="9.140625" style="7"/>
    <col min="7188" max="7188" width="13.7109375" style="7" bestFit="1" customWidth="1"/>
    <col min="7189" max="7423" width="9.140625" style="7"/>
    <col min="7424" max="7424" width="3" style="7" customWidth="1"/>
    <col min="7425" max="7425" width="5.140625" style="7" customWidth="1"/>
    <col min="7426" max="7426" width="0.140625" style="7" customWidth="1"/>
    <col min="7427" max="7427" width="0.7109375" style="7" customWidth="1"/>
    <col min="7428" max="7429" width="0.85546875" style="7" customWidth="1"/>
    <col min="7430" max="7430" width="3" style="7" customWidth="1"/>
    <col min="7431" max="7431" width="71.28515625" style="7" customWidth="1"/>
    <col min="7432" max="7433" width="16" style="7" customWidth="1"/>
    <col min="7434" max="7434" width="10.5703125" style="7" customWidth="1"/>
    <col min="7435" max="7435" width="5.42578125" style="7" customWidth="1"/>
    <col min="7436" max="7436" width="0.140625" style="7" customWidth="1"/>
    <col min="7437" max="7437" width="3.140625" style="7" customWidth="1"/>
    <col min="7438" max="7438" width="9.140625" style="7"/>
    <col min="7439" max="7440" width="9.5703125" style="7" bestFit="1" customWidth="1"/>
    <col min="7441" max="7443" width="9.140625" style="7"/>
    <col min="7444" max="7444" width="13.7109375" style="7" bestFit="1" customWidth="1"/>
    <col min="7445" max="7679" width="9.140625" style="7"/>
    <col min="7680" max="7680" width="3" style="7" customWidth="1"/>
    <col min="7681" max="7681" width="5.140625" style="7" customWidth="1"/>
    <col min="7682" max="7682" width="0.140625" style="7" customWidth="1"/>
    <col min="7683" max="7683" width="0.7109375" style="7" customWidth="1"/>
    <col min="7684" max="7685" width="0.85546875" style="7" customWidth="1"/>
    <col min="7686" max="7686" width="3" style="7" customWidth="1"/>
    <col min="7687" max="7687" width="71.28515625" style="7" customWidth="1"/>
    <col min="7688" max="7689" width="16" style="7" customWidth="1"/>
    <col min="7690" max="7690" width="10.5703125" style="7" customWidth="1"/>
    <col min="7691" max="7691" width="5.42578125" style="7" customWidth="1"/>
    <col min="7692" max="7692" width="0.140625" style="7" customWidth="1"/>
    <col min="7693" max="7693" width="3.140625" style="7" customWidth="1"/>
    <col min="7694" max="7694" width="9.140625" style="7"/>
    <col min="7695" max="7696" width="9.5703125" style="7" bestFit="1" customWidth="1"/>
    <col min="7697" max="7699" width="9.140625" style="7"/>
    <col min="7700" max="7700" width="13.7109375" style="7" bestFit="1" customWidth="1"/>
    <col min="7701" max="7935" width="9.140625" style="7"/>
    <col min="7936" max="7936" width="3" style="7" customWidth="1"/>
    <col min="7937" max="7937" width="5.140625" style="7" customWidth="1"/>
    <col min="7938" max="7938" width="0.140625" style="7" customWidth="1"/>
    <col min="7939" max="7939" width="0.7109375" style="7" customWidth="1"/>
    <col min="7940" max="7941" width="0.85546875" style="7" customWidth="1"/>
    <col min="7942" max="7942" width="3" style="7" customWidth="1"/>
    <col min="7943" max="7943" width="71.28515625" style="7" customWidth="1"/>
    <col min="7944" max="7945" width="16" style="7" customWidth="1"/>
    <col min="7946" max="7946" width="10.5703125" style="7" customWidth="1"/>
    <col min="7947" max="7947" width="5.42578125" style="7" customWidth="1"/>
    <col min="7948" max="7948" width="0.140625" style="7" customWidth="1"/>
    <col min="7949" max="7949" width="3.140625" style="7" customWidth="1"/>
    <col min="7950" max="7950" width="9.140625" style="7"/>
    <col min="7951" max="7952" width="9.5703125" style="7" bestFit="1" customWidth="1"/>
    <col min="7953" max="7955" width="9.140625" style="7"/>
    <col min="7956" max="7956" width="13.7109375" style="7" bestFit="1" customWidth="1"/>
    <col min="7957" max="8191" width="9.140625" style="7"/>
    <col min="8192" max="8192" width="3" style="7" customWidth="1"/>
    <col min="8193" max="8193" width="5.140625" style="7" customWidth="1"/>
    <col min="8194" max="8194" width="0.140625" style="7" customWidth="1"/>
    <col min="8195" max="8195" width="0.7109375" style="7" customWidth="1"/>
    <col min="8196" max="8197" width="0.85546875" style="7" customWidth="1"/>
    <col min="8198" max="8198" width="3" style="7" customWidth="1"/>
    <col min="8199" max="8199" width="71.28515625" style="7" customWidth="1"/>
    <col min="8200" max="8201" width="16" style="7" customWidth="1"/>
    <col min="8202" max="8202" width="10.5703125" style="7" customWidth="1"/>
    <col min="8203" max="8203" width="5.42578125" style="7" customWidth="1"/>
    <col min="8204" max="8204" width="0.140625" style="7" customWidth="1"/>
    <col min="8205" max="8205" width="3.140625" style="7" customWidth="1"/>
    <col min="8206" max="8206" width="9.140625" style="7"/>
    <col min="8207" max="8208" width="9.5703125" style="7" bestFit="1" customWidth="1"/>
    <col min="8209" max="8211" width="9.140625" style="7"/>
    <col min="8212" max="8212" width="13.7109375" style="7" bestFit="1" customWidth="1"/>
    <col min="8213" max="8447" width="9.140625" style="7"/>
    <col min="8448" max="8448" width="3" style="7" customWidth="1"/>
    <col min="8449" max="8449" width="5.140625" style="7" customWidth="1"/>
    <col min="8450" max="8450" width="0.140625" style="7" customWidth="1"/>
    <col min="8451" max="8451" width="0.7109375" style="7" customWidth="1"/>
    <col min="8452" max="8453" width="0.85546875" style="7" customWidth="1"/>
    <col min="8454" max="8454" width="3" style="7" customWidth="1"/>
    <col min="8455" max="8455" width="71.28515625" style="7" customWidth="1"/>
    <col min="8456" max="8457" width="16" style="7" customWidth="1"/>
    <col min="8458" max="8458" width="10.5703125" style="7" customWidth="1"/>
    <col min="8459" max="8459" width="5.42578125" style="7" customWidth="1"/>
    <col min="8460" max="8460" width="0.140625" style="7" customWidth="1"/>
    <col min="8461" max="8461" width="3.140625" style="7" customWidth="1"/>
    <col min="8462" max="8462" width="9.140625" style="7"/>
    <col min="8463" max="8464" width="9.5703125" style="7" bestFit="1" customWidth="1"/>
    <col min="8465" max="8467" width="9.140625" style="7"/>
    <col min="8468" max="8468" width="13.7109375" style="7" bestFit="1" customWidth="1"/>
    <col min="8469" max="8703" width="9.140625" style="7"/>
    <col min="8704" max="8704" width="3" style="7" customWidth="1"/>
    <col min="8705" max="8705" width="5.140625" style="7" customWidth="1"/>
    <col min="8706" max="8706" width="0.140625" style="7" customWidth="1"/>
    <col min="8707" max="8707" width="0.7109375" style="7" customWidth="1"/>
    <col min="8708" max="8709" width="0.85546875" style="7" customWidth="1"/>
    <col min="8710" max="8710" width="3" style="7" customWidth="1"/>
    <col min="8711" max="8711" width="71.28515625" style="7" customWidth="1"/>
    <col min="8712" max="8713" width="16" style="7" customWidth="1"/>
    <col min="8714" max="8714" width="10.5703125" style="7" customWidth="1"/>
    <col min="8715" max="8715" width="5.42578125" style="7" customWidth="1"/>
    <col min="8716" max="8716" width="0.140625" style="7" customWidth="1"/>
    <col min="8717" max="8717" width="3.140625" style="7" customWidth="1"/>
    <col min="8718" max="8718" width="9.140625" style="7"/>
    <col min="8719" max="8720" width="9.5703125" style="7" bestFit="1" customWidth="1"/>
    <col min="8721" max="8723" width="9.140625" style="7"/>
    <col min="8724" max="8724" width="13.7109375" style="7" bestFit="1" customWidth="1"/>
    <col min="8725" max="8959" width="9.140625" style="7"/>
    <col min="8960" max="8960" width="3" style="7" customWidth="1"/>
    <col min="8961" max="8961" width="5.140625" style="7" customWidth="1"/>
    <col min="8962" max="8962" width="0.140625" style="7" customWidth="1"/>
    <col min="8963" max="8963" width="0.7109375" style="7" customWidth="1"/>
    <col min="8964" max="8965" width="0.85546875" style="7" customWidth="1"/>
    <col min="8966" max="8966" width="3" style="7" customWidth="1"/>
    <col min="8967" max="8967" width="71.28515625" style="7" customWidth="1"/>
    <col min="8968" max="8969" width="16" style="7" customWidth="1"/>
    <col min="8970" max="8970" width="10.5703125" style="7" customWidth="1"/>
    <col min="8971" max="8971" width="5.42578125" style="7" customWidth="1"/>
    <col min="8972" max="8972" width="0.140625" style="7" customWidth="1"/>
    <col min="8973" max="8973" width="3.140625" style="7" customWidth="1"/>
    <col min="8974" max="8974" width="9.140625" style="7"/>
    <col min="8975" max="8976" width="9.5703125" style="7" bestFit="1" customWidth="1"/>
    <col min="8977" max="8979" width="9.140625" style="7"/>
    <col min="8980" max="8980" width="13.7109375" style="7" bestFit="1" customWidth="1"/>
    <col min="8981" max="9215" width="9.140625" style="7"/>
    <col min="9216" max="9216" width="3" style="7" customWidth="1"/>
    <col min="9217" max="9217" width="5.140625" style="7" customWidth="1"/>
    <col min="9218" max="9218" width="0.140625" style="7" customWidth="1"/>
    <col min="9219" max="9219" width="0.7109375" style="7" customWidth="1"/>
    <col min="9220" max="9221" width="0.85546875" style="7" customWidth="1"/>
    <col min="9222" max="9222" width="3" style="7" customWidth="1"/>
    <col min="9223" max="9223" width="71.28515625" style="7" customWidth="1"/>
    <col min="9224" max="9225" width="16" style="7" customWidth="1"/>
    <col min="9226" max="9226" width="10.5703125" style="7" customWidth="1"/>
    <col min="9227" max="9227" width="5.42578125" style="7" customWidth="1"/>
    <col min="9228" max="9228" width="0.140625" style="7" customWidth="1"/>
    <col min="9229" max="9229" width="3.140625" style="7" customWidth="1"/>
    <col min="9230" max="9230" width="9.140625" style="7"/>
    <col min="9231" max="9232" width="9.5703125" style="7" bestFit="1" customWidth="1"/>
    <col min="9233" max="9235" width="9.140625" style="7"/>
    <col min="9236" max="9236" width="13.7109375" style="7" bestFit="1" customWidth="1"/>
    <col min="9237" max="9471" width="9.140625" style="7"/>
    <col min="9472" max="9472" width="3" style="7" customWidth="1"/>
    <col min="9473" max="9473" width="5.140625" style="7" customWidth="1"/>
    <col min="9474" max="9474" width="0.140625" style="7" customWidth="1"/>
    <col min="9475" max="9475" width="0.7109375" style="7" customWidth="1"/>
    <col min="9476" max="9477" width="0.85546875" style="7" customWidth="1"/>
    <col min="9478" max="9478" width="3" style="7" customWidth="1"/>
    <col min="9479" max="9479" width="71.28515625" style="7" customWidth="1"/>
    <col min="9480" max="9481" width="16" style="7" customWidth="1"/>
    <col min="9482" max="9482" width="10.5703125" style="7" customWidth="1"/>
    <col min="9483" max="9483" width="5.42578125" style="7" customWidth="1"/>
    <col min="9484" max="9484" width="0.140625" style="7" customWidth="1"/>
    <col min="9485" max="9485" width="3.140625" style="7" customWidth="1"/>
    <col min="9486" max="9486" width="9.140625" style="7"/>
    <col min="9487" max="9488" width="9.5703125" style="7" bestFit="1" customWidth="1"/>
    <col min="9489" max="9491" width="9.140625" style="7"/>
    <col min="9492" max="9492" width="13.7109375" style="7" bestFit="1" customWidth="1"/>
    <col min="9493" max="9727" width="9.140625" style="7"/>
    <col min="9728" max="9728" width="3" style="7" customWidth="1"/>
    <col min="9729" max="9729" width="5.140625" style="7" customWidth="1"/>
    <col min="9730" max="9730" width="0.140625" style="7" customWidth="1"/>
    <col min="9731" max="9731" width="0.7109375" style="7" customWidth="1"/>
    <col min="9732" max="9733" width="0.85546875" style="7" customWidth="1"/>
    <col min="9734" max="9734" width="3" style="7" customWidth="1"/>
    <col min="9735" max="9735" width="71.28515625" style="7" customWidth="1"/>
    <col min="9736" max="9737" width="16" style="7" customWidth="1"/>
    <col min="9738" max="9738" width="10.5703125" style="7" customWidth="1"/>
    <col min="9739" max="9739" width="5.42578125" style="7" customWidth="1"/>
    <col min="9740" max="9740" width="0.140625" style="7" customWidth="1"/>
    <col min="9741" max="9741" width="3.140625" style="7" customWidth="1"/>
    <col min="9742" max="9742" width="9.140625" style="7"/>
    <col min="9743" max="9744" width="9.5703125" style="7" bestFit="1" customWidth="1"/>
    <col min="9745" max="9747" width="9.140625" style="7"/>
    <col min="9748" max="9748" width="13.7109375" style="7" bestFit="1" customWidth="1"/>
    <col min="9749" max="9983" width="9.140625" style="7"/>
    <col min="9984" max="9984" width="3" style="7" customWidth="1"/>
    <col min="9985" max="9985" width="5.140625" style="7" customWidth="1"/>
    <col min="9986" max="9986" width="0.140625" style="7" customWidth="1"/>
    <col min="9987" max="9987" width="0.7109375" style="7" customWidth="1"/>
    <col min="9988" max="9989" width="0.85546875" style="7" customWidth="1"/>
    <col min="9990" max="9990" width="3" style="7" customWidth="1"/>
    <col min="9991" max="9991" width="71.28515625" style="7" customWidth="1"/>
    <col min="9992" max="9993" width="16" style="7" customWidth="1"/>
    <col min="9994" max="9994" width="10.5703125" style="7" customWidth="1"/>
    <col min="9995" max="9995" width="5.42578125" style="7" customWidth="1"/>
    <col min="9996" max="9996" width="0.140625" style="7" customWidth="1"/>
    <col min="9997" max="9997" width="3.140625" style="7" customWidth="1"/>
    <col min="9998" max="9998" width="9.140625" style="7"/>
    <col min="9999" max="10000" width="9.5703125" style="7" bestFit="1" customWidth="1"/>
    <col min="10001" max="10003" width="9.140625" style="7"/>
    <col min="10004" max="10004" width="13.7109375" style="7" bestFit="1" customWidth="1"/>
    <col min="10005" max="10239" width="9.140625" style="7"/>
    <col min="10240" max="10240" width="3" style="7" customWidth="1"/>
    <col min="10241" max="10241" width="5.140625" style="7" customWidth="1"/>
    <col min="10242" max="10242" width="0.140625" style="7" customWidth="1"/>
    <col min="10243" max="10243" width="0.7109375" style="7" customWidth="1"/>
    <col min="10244" max="10245" width="0.85546875" style="7" customWidth="1"/>
    <col min="10246" max="10246" width="3" style="7" customWidth="1"/>
    <col min="10247" max="10247" width="71.28515625" style="7" customWidth="1"/>
    <col min="10248" max="10249" width="16" style="7" customWidth="1"/>
    <col min="10250" max="10250" width="10.5703125" style="7" customWidth="1"/>
    <col min="10251" max="10251" width="5.42578125" style="7" customWidth="1"/>
    <col min="10252" max="10252" width="0.140625" style="7" customWidth="1"/>
    <col min="10253" max="10253" width="3.140625" style="7" customWidth="1"/>
    <col min="10254" max="10254" width="9.140625" style="7"/>
    <col min="10255" max="10256" width="9.5703125" style="7" bestFit="1" customWidth="1"/>
    <col min="10257" max="10259" width="9.140625" style="7"/>
    <col min="10260" max="10260" width="13.7109375" style="7" bestFit="1" customWidth="1"/>
    <col min="10261" max="10495" width="9.140625" style="7"/>
    <col min="10496" max="10496" width="3" style="7" customWidth="1"/>
    <col min="10497" max="10497" width="5.140625" style="7" customWidth="1"/>
    <col min="10498" max="10498" width="0.140625" style="7" customWidth="1"/>
    <col min="10499" max="10499" width="0.7109375" style="7" customWidth="1"/>
    <col min="10500" max="10501" width="0.85546875" style="7" customWidth="1"/>
    <col min="10502" max="10502" width="3" style="7" customWidth="1"/>
    <col min="10503" max="10503" width="71.28515625" style="7" customWidth="1"/>
    <col min="10504" max="10505" width="16" style="7" customWidth="1"/>
    <col min="10506" max="10506" width="10.5703125" style="7" customWidth="1"/>
    <col min="10507" max="10507" width="5.42578125" style="7" customWidth="1"/>
    <col min="10508" max="10508" width="0.140625" style="7" customWidth="1"/>
    <col min="10509" max="10509" width="3.140625" style="7" customWidth="1"/>
    <col min="10510" max="10510" width="9.140625" style="7"/>
    <col min="10511" max="10512" width="9.5703125" style="7" bestFit="1" customWidth="1"/>
    <col min="10513" max="10515" width="9.140625" style="7"/>
    <col min="10516" max="10516" width="13.7109375" style="7" bestFit="1" customWidth="1"/>
    <col min="10517" max="10751" width="9.140625" style="7"/>
    <col min="10752" max="10752" width="3" style="7" customWidth="1"/>
    <col min="10753" max="10753" width="5.140625" style="7" customWidth="1"/>
    <col min="10754" max="10754" width="0.140625" style="7" customWidth="1"/>
    <col min="10755" max="10755" width="0.7109375" style="7" customWidth="1"/>
    <col min="10756" max="10757" width="0.85546875" style="7" customWidth="1"/>
    <col min="10758" max="10758" width="3" style="7" customWidth="1"/>
    <col min="10759" max="10759" width="71.28515625" style="7" customWidth="1"/>
    <col min="10760" max="10761" width="16" style="7" customWidth="1"/>
    <col min="10762" max="10762" width="10.5703125" style="7" customWidth="1"/>
    <col min="10763" max="10763" width="5.42578125" style="7" customWidth="1"/>
    <col min="10764" max="10764" width="0.140625" style="7" customWidth="1"/>
    <col min="10765" max="10765" width="3.140625" style="7" customWidth="1"/>
    <col min="10766" max="10766" width="9.140625" style="7"/>
    <col min="10767" max="10768" width="9.5703125" style="7" bestFit="1" customWidth="1"/>
    <col min="10769" max="10771" width="9.140625" style="7"/>
    <col min="10772" max="10772" width="13.7109375" style="7" bestFit="1" customWidth="1"/>
    <col min="10773" max="11007" width="9.140625" style="7"/>
    <col min="11008" max="11008" width="3" style="7" customWidth="1"/>
    <col min="11009" max="11009" width="5.140625" style="7" customWidth="1"/>
    <col min="11010" max="11010" width="0.140625" style="7" customWidth="1"/>
    <col min="11011" max="11011" width="0.7109375" style="7" customWidth="1"/>
    <col min="11012" max="11013" width="0.85546875" style="7" customWidth="1"/>
    <col min="11014" max="11014" width="3" style="7" customWidth="1"/>
    <col min="11015" max="11015" width="71.28515625" style="7" customWidth="1"/>
    <col min="11016" max="11017" width="16" style="7" customWidth="1"/>
    <col min="11018" max="11018" width="10.5703125" style="7" customWidth="1"/>
    <col min="11019" max="11019" width="5.42578125" style="7" customWidth="1"/>
    <col min="11020" max="11020" width="0.140625" style="7" customWidth="1"/>
    <col min="11021" max="11021" width="3.140625" style="7" customWidth="1"/>
    <col min="11022" max="11022" width="9.140625" style="7"/>
    <col min="11023" max="11024" width="9.5703125" style="7" bestFit="1" customWidth="1"/>
    <col min="11025" max="11027" width="9.140625" style="7"/>
    <col min="11028" max="11028" width="13.7109375" style="7" bestFit="1" customWidth="1"/>
    <col min="11029" max="11263" width="9.140625" style="7"/>
    <col min="11264" max="11264" width="3" style="7" customWidth="1"/>
    <col min="11265" max="11265" width="5.140625" style="7" customWidth="1"/>
    <col min="11266" max="11266" width="0.140625" style="7" customWidth="1"/>
    <col min="11267" max="11267" width="0.7109375" style="7" customWidth="1"/>
    <col min="11268" max="11269" width="0.85546875" style="7" customWidth="1"/>
    <col min="11270" max="11270" width="3" style="7" customWidth="1"/>
    <col min="11271" max="11271" width="71.28515625" style="7" customWidth="1"/>
    <col min="11272" max="11273" width="16" style="7" customWidth="1"/>
    <col min="11274" max="11274" width="10.5703125" style="7" customWidth="1"/>
    <col min="11275" max="11275" width="5.42578125" style="7" customWidth="1"/>
    <col min="11276" max="11276" width="0.140625" style="7" customWidth="1"/>
    <col min="11277" max="11277" width="3.140625" style="7" customWidth="1"/>
    <col min="11278" max="11278" width="9.140625" style="7"/>
    <col min="11279" max="11280" width="9.5703125" style="7" bestFit="1" customWidth="1"/>
    <col min="11281" max="11283" width="9.140625" style="7"/>
    <col min="11284" max="11284" width="13.7109375" style="7" bestFit="1" customWidth="1"/>
    <col min="11285" max="11519" width="9.140625" style="7"/>
    <col min="11520" max="11520" width="3" style="7" customWidth="1"/>
    <col min="11521" max="11521" width="5.140625" style="7" customWidth="1"/>
    <col min="11522" max="11522" width="0.140625" style="7" customWidth="1"/>
    <col min="11523" max="11523" width="0.7109375" style="7" customWidth="1"/>
    <col min="11524" max="11525" width="0.85546875" style="7" customWidth="1"/>
    <col min="11526" max="11526" width="3" style="7" customWidth="1"/>
    <col min="11527" max="11527" width="71.28515625" style="7" customWidth="1"/>
    <col min="11528" max="11529" width="16" style="7" customWidth="1"/>
    <col min="11530" max="11530" width="10.5703125" style="7" customWidth="1"/>
    <col min="11531" max="11531" width="5.42578125" style="7" customWidth="1"/>
    <col min="11532" max="11532" width="0.140625" style="7" customWidth="1"/>
    <col min="11533" max="11533" width="3.140625" style="7" customWidth="1"/>
    <col min="11534" max="11534" width="9.140625" style="7"/>
    <col min="11535" max="11536" width="9.5703125" style="7" bestFit="1" customWidth="1"/>
    <col min="11537" max="11539" width="9.140625" style="7"/>
    <col min="11540" max="11540" width="13.7109375" style="7" bestFit="1" customWidth="1"/>
    <col min="11541" max="11775" width="9.140625" style="7"/>
    <col min="11776" max="11776" width="3" style="7" customWidth="1"/>
    <col min="11777" max="11777" width="5.140625" style="7" customWidth="1"/>
    <col min="11778" max="11778" width="0.140625" style="7" customWidth="1"/>
    <col min="11779" max="11779" width="0.7109375" style="7" customWidth="1"/>
    <col min="11780" max="11781" width="0.85546875" style="7" customWidth="1"/>
    <col min="11782" max="11782" width="3" style="7" customWidth="1"/>
    <col min="11783" max="11783" width="71.28515625" style="7" customWidth="1"/>
    <col min="11784" max="11785" width="16" style="7" customWidth="1"/>
    <col min="11786" max="11786" width="10.5703125" style="7" customWidth="1"/>
    <col min="11787" max="11787" width="5.42578125" style="7" customWidth="1"/>
    <col min="11788" max="11788" width="0.140625" style="7" customWidth="1"/>
    <col min="11789" max="11789" width="3.140625" style="7" customWidth="1"/>
    <col min="11790" max="11790" width="9.140625" style="7"/>
    <col min="11791" max="11792" width="9.5703125" style="7" bestFit="1" customWidth="1"/>
    <col min="11793" max="11795" width="9.140625" style="7"/>
    <col min="11796" max="11796" width="13.7109375" style="7" bestFit="1" customWidth="1"/>
    <col min="11797" max="12031" width="9.140625" style="7"/>
    <col min="12032" max="12032" width="3" style="7" customWidth="1"/>
    <col min="12033" max="12033" width="5.140625" style="7" customWidth="1"/>
    <col min="12034" max="12034" width="0.140625" style="7" customWidth="1"/>
    <col min="12035" max="12035" width="0.7109375" style="7" customWidth="1"/>
    <col min="12036" max="12037" width="0.85546875" style="7" customWidth="1"/>
    <col min="12038" max="12038" width="3" style="7" customWidth="1"/>
    <col min="12039" max="12039" width="71.28515625" style="7" customWidth="1"/>
    <col min="12040" max="12041" width="16" style="7" customWidth="1"/>
    <col min="12042" max="12042" width="10.5703125" style="7" customWidth="1"/>
    <col min="12043" max="12043" width="5.42578125" style="7" customWidth="1"/>
    <col min="12044" max="12044" width="0.140625" style="7" customWidth="1"/>
    <col min="12045" max="12045" width="3.140625" style="7" customWidth="1"/>
    <col min="12046" max="12046" width="9.140625" style="7"/>
    <col min="12047" max="12048" width="9.5703125" style="7" bestFit="1" customWidth="1"/>
    <col min="12049" max="12051" width="9.140625" style="7"/>
    <col min="12052" max="12052" width="13.7109375" style="7" bestFit="1" customWidth="1"/>
    <col min="12053" max="12287" width="9.140625" style="7"/>
    <col min="12288" max="12288" width="3" style="7" customWidth="1"/>
    <col min="12289" max="12289" width="5.140625" style="7" customWidth="1"/>
    <col min="12290" max="12290" width="0.140625" style="7" customWidth="1"/>
    <col min="12291" max="12291" width="0.7109375" style="7" customWidth="1"/>
    <col min="12292" max="12293" width="0.85546875" style="7" customWidth="1"/>
    <col min="12294" max="12294" width="3" style="7" customWidth="1"/>
    <col min="12295" max="12295" width="71.28515625" style="7" customWidth="1"/>
    <col min="12296" max="12297" width="16" style="7" customWidth="1"/>
    <col min="12298" max="12298" width="10.5703125" style="7" customWidth="1"/>
    <col min="12299" max="12299" width="5.42578125" style="7" customWidth="1"/>
    <col min="12300" max="12300" width="0.140625" style="7" customWidth="1"/>
    <col min="12301" max="12301" width="3.140625" style="7" customWidth="1"/>
    <col min="12302" max="12302" width="9.140625" style="7"/>
    <col min="12303" max="12304" width="9.5703125" style="7" bestFit="1" customWidth="1"/>
    <col min="12305" max="12307" width="9.140625" style="7"/>
    <col min="12308" max="12308" width="13.7109375" style="7" bestFit="1" customWidth="1"/>
    <col min="12309" max="12543" width="9.140625" style="7"/>
    <col min="12544" max="12544" width="3" style="7" customWidth="1"/>
    <col min="12545" max="12545" width="5.140625" style="7" customWidth="1"/>
    <col min="12546" max="12546" width="0.140625" style="7" customWidth="1"/>
    <col min="12547" max="12547" width="0.7109375" style="7" customWidth="1"/>
    <col min="12548" max="12549" width="0.85546875" style="7" customWidth="1"/>
    <col min="12550" max="12550" width="3" style="7" customWidth="1"/>
    <col min="12551" max="12551" width="71.28515625" style="7" customWidth="1"/>
    <col min="12552" max="12553" width="16" style="7" customWidth="1"/>
    <col min="12554" max="12554" width="10.5703125" style="7" customWidth="1"/>
    <col min="12555" max="12555" width="5.42578125" style="7" customWidth="1"/>
    <col min="12556" max="12556" width="0.140625" style="7" customWidth="1"/>
    <col min="12557" max="12557" width="3.140625" style="7" customWidth="1"/>
    <col min="12558" max="12558" width="9.140625" style="7"/>
    <col min="12559" max="12560" width="9.5703125" style="7" bestFit="1" customWidth="1"/>
    <col min="12561" max="12563" width="9.140625" style="7"/>
    <col min="12564" max="12564" width="13.7109375" style="7" bestFit="1" customWidth="1"/>
    <col min="12565" max="12799" width="9.140625" style="7"/>
    <col min="12800" max="12800" width="3" style="7" customWidth="1"/>
    <col min="12801" max="12801" width="5.140625" style="7" customWidth="1"/>
    <col min="12802" max="12802" width="0.140625" style="7" customWidth="1"/>
    <col min="12803" max="12803" width="0.7109375" style="7" customWidth="1"/>
    <col min="12804" max="12805" width="0.85546875" style="7" customWidth="1"/>
    <col min="12806" max="12806" width="3" style="7" customWidth="1"/>
    <col min="12807" max="12807" width="71.28515625" style="7" customWidth="1"/>
    <col min="12808" max="12809" width="16" style="7" customWidth="1"/>
    <col min="12810" max="12810" width="10.5703125" style="7" customWidth="1"/>
    <col min="12811" max="12811" width="5.42578125" style="7" customWidth="1"/>
    <col min="12812" max="12812" width="0.140625" style="7" customWidth="1"/>
    <col min="12813" max="12813" width="3.140625" style="7" customWidth="1"/>
    <col min="12814" max="12814" width="9.140625" style="7"/>
    <col min="12815" max="12816" width="9.5703125" style="7" bestFit="1" customWidth="1"/>
    <col min="12817" max="12819" width="9.140625" style="7"/>
    <col min="12820" max="12820" width="13.7109375" style="7" bestFit="1" customWidth="1"/>
    <col min="12821" max="13055" width="9.140625" style="7"/>
    <col min="13056" max="13056" width="3" style="7" customWidth="1"/>
    <col min="13057" max="13057" width="5.140625" style="7" customWidth="1"/>
    <col min="13058" max="13058" width="0.140625" style="7" customWidth="1"/>
    <col min="13059" max="13059" width="0.7109375" style="7" customWidth="1"/>
    <col min="13060" max="13061" width="0.85546875" style="7" customWidth="1"/>
    <col min="13062" max="13062" width="3" style="7" customWidth="1"/>
    <col min="13063" max="13063" width="71.28515625" style="7" customWidth="1"/>
    <col min="13064" max="13065" width="16" style="7" customWidth="1"/>
    <col min="13066" max="13066" width="10.5703125" style="7" customWidth="1"/>
    <col min="13067" max="13067" width="5.42578125" style="7" customWidth="1"/>
    <col min="13068" max="13068" width="0.140625" style="7" customWidth="1"/>
    <col min="13069" max="13069" width="3.140625" style="7" customWidth="1"/>
    <col min="13070" max="13070" width="9.140625" style="7"/>
    <col min="13071" max="13072" width="9.5703125" style="7" bestFit="1" customWidth="1"/>
    <col min="13073" max="13075" width="9.140625" style="7"/>
    <col min="13076" max="13076" width="13.7109375" style="7" bestFit="1" customWidth="1"/>
    <col min="13077" max="13311" width="9.140625" style="7"/>
    <col min="13312" max="13312" width="3" style="7" customWidth="1"/>
    <col min="13313" max="13313" width="5.140625" style="7" customWidth="1"/>
    <col min="13314" max="13314" width="0.140625" style="7" customWidth="1"/>
    <col min="13315" max="13315" width="0.7109375" style="7" customWidth="1"/>
    <col min="13316" max="13317" width="0.85546875" style="7" customWidth="1"/>
    <col min="13318" max="13318" width="3" style="7" customWidth="1"/>
    <col min="13319" max="13319" width="71.28515625" style="7" customWidth="1"/>
    <col min="13320" max="13321" width="16" style="7" customWidth="1"/>
    <col min="13322" max="13322" width="10.5703125" style="7" customWidth="1"/>
    <col min="13323" max="13323" width="5.42578125" style="7" customWidth="1"/>
    <col min="13324" max="13324" width="0.140625" style="7" customWidth="1"/>
    <col min="13325" max="13325" width="3.140625" style="7" customWidth="1"/>
    <col min="13326" max="13326" width="9.140625" style="7"/>
    <col min="13327" max="13328" width="9.5703125" style="7" bestFit="1" customWidth="1"/>
    <col min="13329" max="13331" width="9.140625" style="7"/>
    <col min="13332" max="13332" width="13.7109375" style="7" bestFit="1" customWidth="1"/>
    <col min="13333" max="13567" width="9.140625" style="7"/>
    <col min="13568" max="13568" width="3" style="7" customWidth="1"/>
    <col min="13569" max="13569" width="5.140625" style="7" customWidth="1"/>
    <col min="13570" max="13570" width="0.140625" style="7" customWidth="1"/>
    <col min="13571" max="13571" width="0.7109375" style="7" customWidth="1"/>
    <col min="13572" max="13573" width="0.85546875" style="7" customWidth="1"/>
    <col min="13574" max="13574" width="3" style="7" customWidth="1"/>
    <col min="13575" max="13575" width="71.28515625" style="7" customWidth="1"/>
    <col min="13576" max="13577" width="16" style="7" customWidth="1"/>
    <col min="13578" max="13578" width="10.5703125" style="7" customWidth="1"/>
    <col min="13579" max="13579" width="5.42578125" style="7" customWidth="1"/>
    <col min="13580" max="13580" width="0.140625" style="7" customWidth="1"/>
    <col min="13581" max="13581" width="3.140625" style="7" customWidth="1"/>
    <col min="13582" max="13582" width="9.140625" style="7"/>
    <col min="13583" max="13584" width="9.5703125" style="7" bestFit="1" customWidth="1"/>
    <col min="13585" max="13587" width="9.140625" style="7"/>
    <col min="13588" max="13588" width="13.7109375" style="7" bestFit="1" customWidth="1"/>
    <col min="13589" max="13823" width="9.140625" style="7"/>
    <col min="13824" max="13824" width="3" style="7" customWidth="1"/>
    <col min="13825" max="13825" width="5.140625" style="7" customWidth="1"/>
    <col min="13826" max="13826" width="0.140625" style="7" customWidth="1"/>
    <col min="13827" max="13827" width="0.7109375" style="7" customWidth="1"/>
    <col min="13828" max="13829" width="0.85546875" style="7" customWidth="1"/>
    <col min="13830" max="13830" width="3" style="7" customWidth="1"/>
    <col min="13831" max="13831" width="71.28515625" style="7" customWidth="1"/>
    <col min="13832" max="13833" width="16" style="7" customWidth="1"/>
    <col min="13834" max="13834" width="10.5703125" style="7" customWidth="1"/>
    <col min="13835" max="13835" width="5.42578125" style="7" customWidth="1"/>
    <col min="13836" max="13836" width="0.140625" style="7" customWidth="1"/>
    <col min="13837" max="13837" width="3.140625" style="7" customWidth="1"/>
    <col min="13838" max="13838" width="9.140625" style="7"/>
    <col min="13839" max="13840" width="9.5703125" style="7" bestFit="1" customWidth="1"/>
    <col min="13841" max="13843" width="9.140625" style="7"/>
    <col min="13844" max="13844" width="13.7109375" style="7" bestFit="1" customWidth="1"/>
    <col min="13845" max="14079" width="9.140625" style="7"/>
    <col min="14080" max="14080" width="3" style="7" customWidth="1"/>
    <col min="14081" max="14081" width="5.140625" style="7" customWidth="1"/>
    <col min="14082" max="14082" width="0.140625" style="7" customWidth="1"/>
    <col min="14083" max="14083" width="0.7109375" style="7" customWidth="1"/>
    <col min="14084" max="14085" width="0.85546875" style="7" customWidth="1"/>
    <col min="14086" max="14086" width="3" style="7" customWidth="1"/>
    <col min="14087" max="14087" width="71.28515625" style="7" customWidth="1"/>
    <col min="14088" max="14089" width="16" style="7" customWidth="1"/>
    <col min="14090" max="14090" width="10.5703125" style="7" customWidth="1"/>
    <col min="14091" max="14091" width="5.42578125" style="7" customWidth="1"/>
    <col min="14092" max="14092" width="0.140625" style="7" customWidth="1"/>
    <col min="14093" max="14093" width="3.140625" style="7" customWidth="1"/>
    <col min="14094" max="14094" width="9.140625" style="7"/>
    <col min="14095" max="14096" width="9.5703125" style="7" bestFit="1" customWidth="1"/>
    <col min="14097" max="14099" width="9.140625" style="7"/>
    <col min="14100" max="14100" width="13.7109375" style="7" bestFit="1" customWidth="1"/>
    <col min="14101" max="14335" width="9.140625" style="7"/>
    <col min="14336" max="14336" width="3" style="7" customWidth="1"/>
    <col min="14337" max="14337" width="5.140625" style="7" customWidth="1"/>
    <col min="14338" max="14338" width="0.140625" style="7" customWidth="1"/>
    <col min="14339" max="14339" width="0.7109375" style="7" customWidth="1"/>
    <col min="14340" max="14341" width="0.85546875" style="7" customWidth="1"/>
    <col min="14342" max="14342" width="3" style="7" customWidth="1"/>
    <col min="14343" max="14343" width="71.28515625" style="7" customWidth="1"/>
    <col min="14344" max="14345" width="16" style="7" customWidth="1"/>
    <col min="14346" max="14346" width="10.5703125" style="7" customWidth="1"/>
    <col min="14347" max="14347" width="5.42578125" style="7" customWidth="1"/>
    <col min="14348" max="14348" width="0.140625" style="7" customWidth="1"/>
    <col min="14349" max="14349" width="3.140625" style="7" customWidth="1"/>
    <col min="14350" max="14350" width="9.140625" style="7"/>
    <col min="14351" max="14352" width="9.5703125" style="7" bestFit="1" customWidth="1"/>
    <col min="14353" max="14355" width="9.140625" style="7"/>
    <col min="14356" max="14356" width="13.7109375" style="7" bestFit="1" customWidth="1"/>
    <col min="14357" max="14591" width="9.140625" style="7"/>
    <col min="14592" max="14592" width="3" style="7" customWidth="1"/>
    <col min="14593" max="14593" width="5.140625" style="7" customWidth="1"/>
    <col min="14594" max="14594" width="0.140625" style="7" customWidth="1"/>
    <col min="14595" max="14595" width="0.7109375" style="7" customWidth="1"/>
    <col min="14596" max="14597" width="0.85546875" style="7" customWidth="1"/>
    <col min="14598" max="14598" width="3" style="7" customWidth="1"/>
    <col min="14599" max="14599" width="71.28515625" style="7" customWidth="1"/>
    <col min="14600" max="14601" width="16" style="7" customWidth="1"/>
    <col min="14602" max="14602" width="10.5703125" style="7" customWidth="1"/>
    <col min="14603" max="14603" width="5.42578125" style="7" customWidth="1"/>
    <col min="14604" max="14604" width="0.140625" style="7" customWidth="1"/>
    <col min="14605" max="14605" width="3.140625" style="7" customWidth="1"/>
    <col min="14606" max="14606" width="9.140625" style="7"/>
    <col min="14607" max="14608" width="9.5703125" style="7" bestFit="1" customWidth="1"/>
    <col min="14609" max="14611" width="9.140625" style="7"/>
    <col min="14612" max="14612" width="13.7109375" style="7" bestFit="1" customWidth="1"/>
    <col min="14613" max="14847" width="9.140625" style="7"/>
    <col min="14848" max="14848" width="3" style="7" customWidth="1"/>
    <col min="14849" max="14849" width="5.140625" style="7" customWidth="1"/>
    <col min="14850" max="14850" width="0.140625" style="7" customWidth="1"/>
    <col min="14851" max="14851" width="0.7109375" style="7" customWidth="1"/>
    <col min="14852" max="14853" width="0.85546875" style="7" customWidth="1"/>
    <col min="14854" max="14854" width="3" style="7" customWidth="1"/>
    <col min="14855" max="14855" width="71.28515625" style="7" customWidth="1"/>
    <col min="14856" max="14857" width="16" style="7" customWidth="1"/>
    <col min="14858" max="14858" width="10.5703125" style="7" customWidth="1"/>
    <col min="14859" max="14859" width="5.42578125" style="7" customWidth="1"/>
    <col min="14860" max="14860" width="0.140625" style="7" customWidth="1"/>
    <col min="14861" max="14861" width="3.140625" style="7" customWidth="1"/>
    <col min="14862" max="14862" width="9.140625" style="7"/>
    <col min="14863" max="14864" width="9.5703125" style="7" bestFit="1" customWidth="1"/>
    <col min="14865" max="14867" width="9.140625" style="7"/>
    <col min="14868" max="14868" width="13.7109375" style="7" bestFit="1" customWidth="1"/>
    <col min="14869" max="15103" width="9.140625" style="7"/>
    <col min="15104" max="15104" width="3" style="7" customWidth="1"/>
    <col min="15105" max="15105" width="5.140625" style="7" customWidth="1"/>
    <col min="15106" max="15106" width="0.140625" style="7" customWidth="1"/>
    <col min="15107" max="15107" width="0.7109375" style="7" customWidth="1"/>
    <col min="15108" max="15109" width="0.85546875" style="7" customWidth="1"/>
    <col min="15110" max="15110" width="3" style="7" customWidth="1"/>
    <col min="15111" max="15111" width="71.28515625" style="7" customWidth="1"/>
    <col min="15112" max="15113" width="16" style="7" customWidth="1"/>
    <col min="15114" max="15114" width="10.5703125" style="7" customWidth="1"/>
    <col min="15115" max="15115" width="5.42578125" style="7" customWidth="1"/>
    <col min="15116" max="15116" width="0.140625" style="7" customWidth="1"/>
    <col min="15117" max="15117" width="3.140625" style="7" customWidth="1"/>
    <col min="15118" max="15118" width="9.140625" style="7"/>
    <col min="15119" max="15120" width="9.5703125" style="7" bestFit="1" customWidth="1"/>
    <col min="15121" max="15123" width="9.140625" style="7"/>
    <col min="15124" max="15124" width="13.7109375" style="7" bestFit="1" customWidth="1"/>
    <col min="15125" max="15359" width="9.140625" style="7"/>
    <col min="15360" max="15360" width="3" style="7" customWidth="1"/>
    <col min="15361" max="15361" width="5.140625" style="7" customWidth="1"/>
    <col min="15362" max="15362" width="0.140625" style="7" customWidth="1"/>
    <col min="15363" max="15363" width="0.7109375" style="7" customWidth="1"/>
    <col min="15364" max="15365" width="0.85546875" style="7" customWidth="1"/>
    <col min="15366" max="15366" width="3" style="7" customWidth="1"/>
    <col min="15367" max="15367" width="71.28515625" style="7" customWidth="1"/>
    <col min="15368" max="15369" width="16" style="7" customWidth="1"/>
    <col min="15370" max="15370" width="10.5703125" style="7" customWidth="1"/>
    <col min="15371" max="15371" width="5.42578125" style="7" customWidth="1"/>
    <col min="15372" max="15372" width="0.140625" style="7" customWidth="1"/>
    <col min="15373" max="15373" width="3.140625" style="7" customWidth="1"/>
    <col min="15374" max="15374" width="9.140625" style="7"/>
    <col min="15375" max="15376" width="9.5703125" style="7" bestFit="1" customWidth="1"/>
    <col min="15377" max="15379" width="9.140625" style="7"/>
    <col min="15380" max="15380" width="13.7109375" style="7" bestFit="1" customWidth="1"/>
    <col min="15381" max="15615" width="9.140625" style="7"/>
    <col min="15616" max="15616" width="3" style="7" customWidth="1"/>
    <col min="15617" max="15617" width="5.140625" style="7" customWidth="1"/>
    <col min="15618" max="15618" width="0.140625" style="7" customWidth="1"/>
    <col min="15619" max="15619" width="0.7109375" style="7" customWidth="1"/>
    <col min="15620" max="15621" width="0.85546875" style="7" customWidth="1"/>
    <col min="15622" max="15622" width="3" style="7" customWidth="1"/>
    <col min="15623" max="15623" width="71.28515625" style="7" customWidth="1"/>
    <col min="15624" max="15625" width="16" style="7" customWidth="1"/>
    <col min="15626" max="15626" width="10.5703125" style="7" customWidth="1"/>
    <col min="15627" max="15627" width="5.42578125" style="7" customWidth="1"/>
    <col min="15628" max="15628" width="0.140625" style="7" customWidth="1"/>
    <col min="15629" max="15629" width="3.140625" style="7" customWidth="1"/>
    <col min="15630" max="15630" width="9.140625" style="7"/>
    <col min="15631" max="15632" width="9.5703125" style="7" bestFit="1" customWidth="1"/>
    <col min="15633" max="15635" width="9.140625" style="7"/>
    <col min="15636" max="15636" width="13.7109375" style="7" bestFit="1" customWidth="1"/>
    <col min="15637" max="15871" width="9.140625" style="7"/>
    <col min="15872" max="15872" width="3" style="7" customWidth="1"/>
    <col min="15873" max="15873" width="5.140625" style="7" customWidth="1"/>
    <col min="15874" max="15874" width="0.140625" style="7" customWidth="1"/>
    <col min="15875" max="15875" width="0.7109375" style="7" customWidth="1"/>
    <col min="15876" max="15877" width="0.85546875" style="7" customWidth="1"/>
    <col min="15878" max="15878" width="3" style="7" customWidth="1"/>
    <col min="15879" max="15879" width="71.28515625" style="7" customWidth="1"/>
    <col min="15880" max="15881" width="16" style="7" customWidth="1"/>
    <col min="15882" max="15882" width="10.5703125" style="7" customWidth="1"/>
    <col min="15883" max="15883" width="5.42578125" style="7" customWidth="1"/>
    <col min="15884" max="15884" width="0.140625" style="7" customWidth="1"/>
    <col min="15885" max="15885" width="3.140625" style="7" customWidth="1"/>
    <col min="15886" max="15886" width="9.140625" style="7"/>
    <col min="15887" max="15888" width="9.5703125" style="7" bestFit="1" customWidth="1"/>
    <col min="15889" max="15891" width="9.140625" style="7"/>
    <col min="15892" max="15892" width="13.7109375" style="7" bestFit="1" customWidth="1"/>
    <col min="15893" max="16127" width="9.140625" style="7"/>
    <col min="16128" max="16128" width="3" style="7" customWidth="1"/>
    <col min="16129" max="16129" width="5.140625" style="7" customWidth="1"/>
    <col min="16130" max="16130" width="0.140625" style="7" customWidth="1"/>
    <col min="16131" max="16131" width="0.7109375" style="7" customWidth="1"/>
    <col min="16132" max="16133" width="0.85546875" style="7" customWidth="1"/>
    <col min="16134" max="16134" width="3" style="7" customWidth="1"/>
    <col min="16135" max="16135" width="71.28515625" style="7" customWidth="1"/>
    <col min="16136" max="16137" width="16" style="7" customWidth="1"/>
    <col min="16138" max="16138" width="10.5703125" style="7" customWidth="1"/>
    <col min="16139" max="16139" width="5.42578125" style="7" customWidth="1"/>
    <col min="16140" max="16140" width="0.140625" style="7" customWidth="1"/>
    <col min="16141" max="16141" width="3.140625" style="7" customWidth="1"/>
    <col min="16142" max="16142" width="9.140625" style="7"/>
    <col min="16143" max="16144" width="9.5703125" style="7" bestFit="1" customWidth="1"/>
    <col min="16145" max="16147" width="9.140625" style="7"/>
    <col min="16148" max="16148" width="13.7109375" style="7" bestFit="1" customWidth="1"/>
    <col min="16149" max="16384" width="9.140625" style="7"/>
  </cols>
  <sheetData>
    <row r="3" spans="1:19">
      <c r="A3" s="30"/>
      <c r="B3" s="30"/>
      <c r="C3" s="30"/>
      <c r="D3" s="30"/>
      <c r="E3" s="30"/>
      <c r="F3" s="30"/>
      <c r="G3" s="30"/>
      <c r="H3" s="265" t="s">
        <v>146</v>
      </c>
      <c r="I3" s="265"/>
      <c r="J3" s="265"/>
      <c r="K3" s="265"/>
      <c r="L3" s="30"/>
      <c r="M3" s="30"/>
    </row>
    <row r="4" spans="1:19" ht="11.25" customHeight="1">
      <c r="A4" s="30"/>
      <c r="B4" s="30"/>
      <c r="C4" s="30"/>
      <c r="D4" s="30"/>
      <c r="E4" s="30"/>
      <c r="F4" s="30"/>
      <c r="G4" s="30"/>
      <c r="H4" s="265" t="s">
        <v>147</v>
      </c>
      <c r="I4" s="265"/>
      <c r="J4" s="265"/>
      <c r="K4" s="265"/>
      <c r="L4" s="30"/>
      <c r="M4" s="30"/>
    </row>
    <row r="5" spans="1:19">
      <c r="A5" s="30"/>
      <c r="B5" s="30"/>
      <c r="C5" s="30"/>
      <c r="D5" s="30"/>
      <c r="E5" s="30"/>
      <c r="F5" s="30"/>
      <c r="G5" s="30"/>
      <c r="H5" s="265" t="s">
        <v>148</v>
      </c>
      <c r="I5" s="265"/>
      <c r="J5" s="265"/>
      <c r="K5" s="265"/>
      <c r="L5" s="30"/>
      <c r="M5" s="30"/>
    </row>
    <row r="6" spans="1:19">
      <c r="A6" s="30"/>
      <c r="B6" s="30"/>
      <c r="C6" s="30"/>
      <c r="D6" s="30"/>
      <c r="E6" s="30"/>
      <c r="F6" s="30"/>
      <c r="G6" s="30"/>
      <c r="H6" s="265" t="s">
        <v>149</v>
      </c>
      <c r="I6" s="265"/>
      <c r="J6" s="265"/>
      <c r="K6" s="265"/>
      <c r="L6" s="30"/>
      <c r="M6" s="30"/>
    </row>
    <row r="7" spans="1:19">
      <c r="H7" s="307" t="str">
        <f>ACEP!B5</f>
        <v>ENERO A MARZO 2023</v>
      </c>
      <c r="I7" s="307"/>
      <c r="J7" s="307"/>
      <c r="K7" s="307"/>
    </row>
    <row r="8" spans="1:19">
      <c r="A8" s="30"/>
      <c r="B8" s="30"/>
      <c r="C8" s="30"/>
      <c r="D8" s="30"/>
      <c r="E8" s="30"/>
      <c r="F8" s="30"/>
      <c r="G8" s="30"/>
      <c r="H8" s="265" t="s">
        <v>2</v>
      </c>
      <c r="I8" s="265"/>
      <c r="J8" s="265"/>
      <c r="K8" s="265"/>
      <c r="L8" s="30"/>
      <c r="M8" s="30"/>
    </row>
    <row r="9" spans="1:19">
      <c r="A9" s="30"/>
      <c r="B9" s="30"/>
      <c r="C9" s="30"/>
      <c r="D9" s="30"/>
      <c r="E9" s="30"/>
      <c r="F9" s="30"/>
      <c r="G9" s="30"/>
      <c r="H9" s="75"/>
      <c r="I9" s="75"/>
      <c r="J9" s="75"/>
      <c r="K9" s="75"/>
      <c r="L9" s="30"/>
      <c r="M9" s="30"/>
    </row>
    <row r="10" spans="1:19">
      <c r="A10" s="30"/>
      <c r="B10" s="30"/>
      <c r="C10" s="323" t="s">
        <v>85</v>
      </c>
      <c r="D10" s="324"/>
      <c r="E10" s="324"/>
      <c r="F10" s="324"/>
      <c r="G10" s="324"/>
      <c r="H10" s="325"/>
      <c r="I10" s="121" t="s">
        <v>150</v>
      </c>
      <c r="J10" s="122" t="s">
        <v>7</v>
      </c>
      <c r="K10" s="326" t="s">
        <v>151</v>
      </c>
      <c r="L10" s="327"/>
      <c r="M10" s="30"/>
      <c r="O10" s="62"/>
    </row>
    <row r="11" spans="1:19" ht="11.25" customHeight="1">
      <c r="A11" s="30"/>
      <c r="B11" s="30"/>
      <c r="C11" s="329" t="s">
        <v>93</v>
      </c>
      <c r="D11" s="330"/>
      <c r="E11" s="330"/>
      <c r="F11" s="330"/>
      <c r="G11" s="330"/>
      <c r="H11" s="331"/>
      <c r="I11" s="31">
        <f>+I12+I18</f>
        <v>123968226</v>
      </c>
      <c r="J11" s="31">
        <f>+J12+J18</f>
        <v>123968226</v>
      </c>
      <c r="K11" s="332">
        <f>+K31+K35+K32</f>
        <v>180940396</v>
      </c>
      <c r="L11" s="333">
        <f>+L12+L18</f>
        <v>1</v>
      </c>
      <c r="M11" s="30"/>
      <c r="O11" s="62"/>
      <c r="P11" s="62"/>
      <c r="S11" s="62"/>
    </row>
    <row r="12" spans="1:19" ht="11.25" customHeight="1">
      <c r="A12" s="30"/>
      <c r="B12" s="30"/>
      <c r="C12" s="63"/>
      <c r="D12" s="30"/>
      <c r="E12" s="319" t="s">
        <v>152</v>
      </c>
      <c r="F12" s="319"/>
      <c r="G12" s="319"/>
      <c r="H12" s="320"/>
      <c r="I12" s="31">
        <f>SUM(I13:I17)</f>
        <v>123968226</v>
      </c>
      <c r="J12" s="31">
        <f>SUM(J13:J17)</f>
        <v>123968226</v>
      </c>
      <c r="K12" s="317">
        <f>SUM(K13:K17)</f>
        <v>96807693</v>
      </c>
      <c r="L12" s="318">
        <f>SUM(L13:L17)</f>
        <v>0</v>
      </c>
      <c r="M12" s="30"/>
      <c r="N12" s="62"/>
      <c r="P12" s="62"/>
    </row>
    <row r="13" spans="1:19" ht="11.25" customHeight="1">
      <c r="A13" s="30"/>
      <c r="B13" s="30"/>
      <c r="C13" s="63"/>
      <c r="D13" s="30"/>
      <c r="E13" s="30"/>
      <c r="F13" s="310" t="s">
        <v>76</v>
      </c>
      <c r="G13" s="310"/>
      <c r="H13" s="311"/>
      <c r="I13" s="32">
        <f>'AC 01'!P3+'AC 01'!P4+'AC 01'!P5+'AC 01'!P6+'AC 01'!P7+'AC 01'!P8+'AC 01'!P9+'AC 01'!P10+'AC 01'!P11+'AC 01'!P12+'AC 01'!P13+'AC 01'!P14+'AC 01'!P15+'AC 01'!P19+'AC 01'!P20+'AC 01'!P21+'AC 01'!P22+'AC 01'!P23+'AC 01'!P24+'AC 01'!P25+'AC 01'!P26+'AC 01'!P27+'AC 01'!P28+'AC 01'!P29+'AC 01'!P30+'AC 01'!P31+'AC 01'!P32+'AC 01'!P33+'AC 01'!P34+'AC 01'!P35+'AC 01'!P36+'AC 01'!P37+'AC 01'!P142+'AC 01'!P143+'AC 01'!P144+'AC 01'!P145+'AC 01'!P146+'AC 01'!P147+'AC 01'!P148+'AC 01'!P149+'AC 01'!P150+'AC 01'!P151+'AC 01'!P152+'AC 01'!P153+'AC 01'!P154+'AC 01'!P162+'AC 01'!P163+'AC 01'!P164+'AC 01'!P165+'AC 01'!P166+'AC 01'!P167+'AC 01'!P168+'AC 01'!P170+'AC 01'!P171+'AC 01'!P172+'AC 01'!P173+'AC 01'!P174+'AC 01'!P291</f>
        <v>97793352</v>
      </c>
      <c r="J13" s="245">
        <f>'AC 01'!Q3+'AC 01'!Q4+'AC 01'!Q5+'AC 01'!Q6+'AC 01'!Q7+'AC 01'!Q8+'AC 01'!Q9+'AC 01'!Q10+'AC 01'!Q11+'AC 01'!Q12+'AC 01'!Q13+'AC 01'!Q14+'AC 01'!Q15+'AC 01'!Q19+'AC 01'!Q20+'AC 01'!Q21+'AC 01'!Q22+'AC 01'!Q23+'AC 01'!Q24+'AC 01'!Q25+'AC 01'!Q26+'AC 01'!Q27+'AC 01'!Q28+'AC 01'!Q29+'AC 01'!Q30+'AC 01'!Q31+'AC 01'!Q32+'AC 01'!Q33+'AC 01'!Q34+'AC 01'!Q35+'AC 01'!Q36+'AC 01'!Q37+'AC 01'!Q142+'AC 01'!Q143+'AC 01'!Q144+'AC 01'!Q145+'AC 01'!Q146+'AC 01'!Q147+'AC 01'!Q148+'AC 01'!Q149+'AC 01'!Q150+'AC 01'!Q151+'AC 01'!Q152+'AC 01'!Q153+'AC 01'!Q154+'AC 01'!Q162+'AC 01'!Q163+'AC 01'!Q164+'AC 01'!Q165+'AC 01'!Q166+'AC 01'!Q167+'AC 01'!Q168+'AC 01'!Q170+'AC 01'!Q171+'AC 01'!Q172+'AC 01'!Q173+'AC 01'!Q174+'AC 01'!Q291</f>
        <v>97793352</v>
      </c>
      <c r="K13" s="334">
        <f>'AC 01'!S3+'AC 01'!S4+'AC 01'!S5+'AC 01'!S6+'AC 01'!S7+'AC 01'!S8+'AC 01'!S9+'AC 01'!S10+'AC 01'!S11+'AC 01'!S12+'AC 01'!S13+'AC 01'!S14+'AC 01'!S15+'AC 01'!S19+'AC 01'!S20+'AC 01'!S21+'AC 01'!S22+'AC 01'!S23+'AC 01'!S24+'AC 01'!S25+'AC 01'!S26+'AC 01'!S27+'AC 01'!S28+'AC 01'!S29+'AC 01'!S30+'AC 01'!S31+'AC 01'!S32+'AC 01'!S33+'AC 01'!S34+'AC 01'!S35+'AC 01'!S36+'AC 01'!S37+'AC 01'!S142+'AC 01'!S143+'AC 01'!S144+'AC 01'!S145+'AC 01'!S146+'AC 01'!S147+'AC 01'!S148+'AC 01'!S149+'AC 01'!S150+'AC 01'!S151+'AC 01'!S152+'AC 01'!S153+'AC 01'!S154+'AC 01'!S162+'AC 01'!S163+'AC 01'!S164+'AC 01'!S165+'AC 01'!S166+'AC 01'!S167+'AC 01'!S168+'AC 01'!S170+'AC 01'!S171+'AC 01'!S172+'AC 01'!S173+'AC 01'!S174+'AC 01'!S291</f>
        <v>81405381</v>
      </c>
      <c r="L13" s="316"/>
      <c r="M13" s="63"/>
      <c r="N13" s="62"/>
      <c r="P13" s="62"/>
      <c r="R13" s="62"/>
    </row>
    <row r="14" spans="1:19" ht="11.25" customHeight="1">
      <c r="A14" s="30"/>
      <c r="B14" s="30"/>
      <c r="C14" s="63"/>
      <c r="D14" s="30"/>
      <c r="E14" s="30"/>
      <c r="F14" s="310" t="s">
        <v>153</v>
      </c>
      <c r="G14" s="310"/>
      <c r="H14" s="311"/>
      <c r="I14" s="32">
        <f>'AC 01'!P16+'AC 01'!P17+'AC 01'!P18+'AC 01'!P38+'AC 01'!P39+'AC 01'!P40+'AC 01'!P41+'AC 01'!P42+'AC 01'!P43+'AC 01'!P44+'AC 01'!P45+'AC 01'!P46+'AC 01'!P47+'AC 01'!P48+'AC 01'!P49+'AC 01'!P50+'AC 01'!P51+'AC 01'!P52+'AC 01'!P53+'AC 01'!P54+'AC 01'!P55+'AC 01'!P56+'AC 01'!P57+'AC 01'!P58+'AC 01'!P59+'AC 01'!P60+'AC 01'!P61+'AC 01'!P62+'AC 01'!P63+'AC 01'!P64+'AC 01'!P65+'AC 01'!P66+'AC 01'!P67+'AC 01'!P68+'AC 01'!P69+'AC 01'!P70+'AC 01'!P71+'AC 01'!P72+'AC 01'!P73+'AC 01'!P74+'AC 01'!P75+'AC 01'!P76+'AC 01'!P77+'AC 01'!P78+'AC 01'!P79+'AC 01'!P80+'AC 01'!P81+'AC 01'!P82+'AC 01'!P83+'AC 01'!P84+'AC 01'!P85+'AC 01'!P86+'AC 01'!P87+'AC 01'!P88+'AC 01'!P89+'AC 01'!P90+'AC 01'!P91+'AC 01'!P92+'AC 01'!P93+'AC 01'!P94+'AC 01'!P95+'AC 01'!P96+'AC 01'!P97+'AC 01'!P98+'AC 01'!P99+'AC 01'!P100+'AC 01'!P101+'AC 01'!P102+'AC 01'!P103+'AC 01'!P104+'AC 01'!P105+'AC 01'!P106+'AC 01'!P107+'AC 01'!P108+'AC 01'!P109+'AC 01'!P110+'AC 01'!P111+'AC 01'!P112+'AC 01'!P113+'AC 01'!P114+'AC 01'!P115+'AC 01'!P116+'AC 01'!P117+'AC 01'!P118+'AC 01'!P119+'AC 01'!P120+'AC 01'!P121+'AC 01'!P122+'AC 01'!P123+'AC 01'!P124+'AC 01'!P125+'AC 01'!P126+'AC 01'!P127+'AC 01'!P128+'AC 01'!P129+'AC 01'!P130+'AC 01'!P131+'AC 01'!P132+'AC 01'!P133+'AC 01'!P134+'AC 01'!P135+'AC 01'!P136+'AC 01'!P137+'AC 01'!P155+'AC 01'!P156+'AC 01'!P157+'AC 01'!P158+'AC 01'!P159+'AC 01'!P160+'AC 01'!P161+'AC 01'!P169+'AC 01'!P175+'AC 01'!P176+'AC 01'!P177+'AC 01'!P178+'AC 01'!P179+'AC 01'!P180+'AC 01'!P181+'AC 01'!P182+'AC 01'!P183+'AC 01'!P184+'AC 01'!P185+'AC 01'!P186+'AC 01'!P187+'AC 01'!P188+'AC 01'!P189+'AC 01'!P190+'AC 01'!P191+'AC 01'!P192+'AC 01'!P193+'AC 01'!P194+'AC 01'!P195+'AC 01'!P196+'AC 01'!P197+'AC 01'!P198+'AC 01'!P199+'AC 01'!P200+'AC 01'!P201+'AC 01'!P202+'AC 01'!P203+'AC 01'!P204+'AC 01'!P205+'AC 01'!P206+'AC 01'!P207+'AC 01'!P208+'AC 01'!P209+'AC 01'!P210+'AC 01'!P211+'AC 01'!P212+'AC 01'!P213+'AC 01'!P214+'AC 01'!P215+'AC 01'!P216+'AC 01'!P217+'AC 01'!P218+'AC 01'!P219+'AC 01'!P220+'AC 01'!P221+'AC 01'!P222+'AC 01'!P223+'AC 01'!P224+'AC 01'!P225+'AC 01'!P226+'AC 01'!P227+'AC 01'!P228+'AC 01'!P229+'AC 01'!P230+'AC 01'!P231+'AC 01'!P232+'AC 01'!P233+'AC 01'!P234+'AC 01'!P235+'AC 01'!P236+'AC 01'!P237+'AC 01'!P238+'AC 01'!P239+'AC 01'!P240+'AC 01'!P241+'AC 01'!P242+'AC 01'!P243+'AC 01'!P244+'AC 01'!P245+'AC 01'!P246+'AC 01'!P247+'AC 01'!P248+'AC 01'!P249+'AC 01'!P250+'AC 01'!P251+'AC 01'!P252+'AC 01'!P253+'AC 01'!P254+'AC 01'!P255+'AC 01'!P256+'AC 01'!P257+'AC 01'!P258+'AC 01'!P259+'AC 01'!P260+'AC 01'!P261+'AC 01'!P262+'AC 01'!P263+'AC 01'!P264+'AC 01'!P265+'AC 01'!P266+'AC 01'!P267+'AC 01'!P268+'AC 01'!P269+'AC 01'!P270+'AC 01'!P271+'AC 01'!P272+'AC 01'!P273+'AC 01'!P274+'AC 01'!P275+'AC 01'!P276+'AC 01'!P277+'AC 01'!P278+'AC 01'!P279+'AC 01'!P280+'AC 01'!P281+'AC 01'!P282+'AC 01'!P283+'AC 01'!P292+'AC 01'!P293+'AC 01'!P294+'AC 01'!P295+'AC 01'!P296+'AC 01'!P297+'AC 01'!P298+'AC 01'!P299+'AC 01'!P300+'AC 01'!P301+'AC 01'!P302+'AC 01'!P303+'AC 01'!P304+'AC 01'!P305</f>
        <v>25697874</v>
      </c>
      <c r="J14" s="245">
        <f>ACEP!D47</f>
        <v>25697874</v>
      </c>
      <c r="K14" s="312">
        <f>'AC 01'!S16+'AC 01'!S17+'AC 01'!S18+'AC 01'!S38+'AC 01'!S39+'AC 01'!S40+'AC 01'!S41+'AC 01'!S42+'AC 01'!S43+'AC 01'!S44+'AC 01'!S45+'AC 01'!S46+'AC 01'!S47+'AC 01'!S48+'AC 01'!S49+'AC 01'!S50+'AC 01'!S51+'AC 01'!S52+'AC 01'!S53+'AC 01'!S54+'AC 01'!S55+'AC 01'!S56+'AC 01'!S57+'AC 01'!S58+'AC 01'!S59+'AC 01'!S60+'AC 01'!S61+'AC 01'!S62+'AC 01'!S63+'AC 01'!S64+'AC 01'!S65+'AC 01'!S66+'AC 01'!S67+'AC 01'!S68+'AC 01'!S69+'AC 01'!S70+'AC 01'!S71+'AC 01'!S72+'AC 01'!S73+'AC 01'!S74+'AC 01'!S75+'AC 01'!S76+'AC 01'!S77+'AC 01'!S78+'AC 01'!S79+'AC 01'!S80+'AC 01'!S81+'AC 01'!S82+'AC 01'!S83+'AC 01'!S84+'AC 01'!S85+'AC 01'!S86+'AC 01'!S87+'AC 01'!S88+'AC 01'!S89+'AC 01'!S90+'AC 01'!S92+'AC 01'!S93+'AC 01'!S94+'AC 01'!S95+'AC 01'!S96+'AC 01'!S97+'AC 01'!S98+'AC 01'!S99+'AC 01'!S100+'AC 01'!S101+'AC 01'!S102+'AC 01'!S103+'AC 01'!S104+'AC 01'!S105+'AC 01'!S106+'AC 01'!S107+'AC 01'!S108+'AC 01'!S109+'AC 01'!S110+'AC 01'!S111+'AC 01'!S112+'AC 01'!S113+'AC 01'!S114+'AC 01'!S115+'AC 01'!S116+'AC 01'!S117+'AC 01'!S118+'AC 01'!S119+'AC 01'!S120+'AC 01'!S121+'AC 01'!S122+'AC 01'!S123+'AC 01'!S124+'AC 01'!S125+'AC 01'!S126+'AC 01'!S127+'AC 01'!S128+'AC 01'!S129+'AC 01'!S130+'AC 01'!S131+'AC 01'!S132+'AC 01'!S133+'AC 01'!S134+'AC 01'!S135+'AC 01'!S136+'AC 01'!S137+'AC 01'!S155+'AC 01'!S156+'AC 01'!S157+'AC 01'!S158+'AC 01'!S159+'AC 01'!S160+'AC 01'!S161+'AC 01'!S175+'AC 01'!S176+'AC 01'!S177+'AC 01'!S178+'AC 01'!S179+'AC 01'!S180+'AC 01'!S181+'AC 01'!S182+'AC 01'!S183+'AC 01'!S184+'AC 01'!S185+'AC 01'!S186+'AC 01'!S187+'AC 01'!S188+'AC 01'!S189+'AC 01'!S190+'AC 01'!S191+'AC 01'!S192+'AC 01'!S193+'AC 01'!S194+'AC 01'!S195+'AC 01'!S196+'AC 01'!S197+'AC 01'!S198+'AC 01'!S199+'AC 01'!S200+'AC 01'!S201+'AC 01'!S202+'AC 01'!S203+'AC 01'!S204+'AC 01'!S205+'AC 01'!S206+'AC 01'!S207+'AC 01'!S208+'AC 01'!S209+'AC 01'!S210+'AC 01'!S211+'AC 01'!S212+'AC 01'!S213+'AC 01'!S214+'AC 01'!S215+'AC 01'!S216+'AC 01'!S217+'AC 01'!S218+'AC 01'!S219+'AC 01'!S220+'AC 01'!S221+'AC 01'!S222+'AC 01'!S223+'AC 01'!S224+'AC 01'!S225+'AC 01'!S226+'AC 01'!S227+'AC 01'!S228+'AC 01'!S229+'AC 01'!S230+'AC 01'!S231+'AC 01'!S232+'AC 01'!S233+'AC 01'!S234+'AC 01'!S235+'AC 01'!S236+'AC 01'!S237+'AC 01'!S238+'AC 01'!S239+'AC 01'!S240+'AC 01'!S241+'AC 01'!S242+'AC 01'!S243+'AC 01'!S244+'AC 01'!S245+'AC 01'!S246+'AC 01'!S247+'AC 01'!S248+'AC 01'!S249+'AC 01'!S250+'AC 01'!S251+'AC 01'!S252+'AC 01'!S253+'AC 01'!S254+'AC 01'!S255+'AC 01'!S256+'AC 01'!S257+'AC 01'!S258+'AC 01'!S259+'AC 01'!S260+'AC 01'!S261+'AC 01'!S262+'AC 01'!S263+'AC 01'!S264+'AC 01'!S265+'AC 01'!S266+'AC 01'!S267+'AC 01'!S268+'AC 01'!S269+'AC 01'!S270+'AC 01'!S271+'AC 01'!S272+'AC 01'!S273+'AC 01'!S274+'AC 01'!S275+'AC 01'!S276+'AC 01'!S277+'AC 01'!S278+'AC 01'!S279+'AC 01'!S280+'AC 01'!S281+'AC 01'!S282+'AC 01'!S283+'AC 01'!S292+'AC 01'!S293+'AC 01'!S294+'AC 01'!S295+'AC 01'!S296+'AC 01'!S297+'AC 01'!S298+'AC 01'!S299+'AC 01'!S300+'AC 01'!S301+'AC 01'!S302+'AC 01'!S303+'AC 01'!S304+'AC 01'!S305</f>
        <v>15088592</v>
      </c>
      <c r="L14" s="313"/>
      <c r="M14" s="63"/>
      <c r="P14" s="62"/>
      <c r="Q14" s="62"/>
    </row>
    <row r="15" spans="1:19" ht="11.25" customHeight="1">
      <c r="A15" s="30"/>
      <c r="B15" s="30"/>
      <c r="C15" s="63"/>
      <c r="D15" s="30"/>
      <c r="E15" s="30"/>
      <c r="F15" s="310" t="s">
        <v>154</v>
      </c>
      <c r="G15" s="310"/>
      <c r="H15" s="311"/>
      <c r="I15" s="32">
        <v>0</v>
      </c>
      <c r="J15" s="245">
        <v>0</v>
      </c>
      <c r="K15" s="312">
        <v>0</v>
      </c>
      <c r="L15" s="313">
        <v>0</v>
      </c>
      <c r="M15" s="63"/>
    </row>
    <row r="16" spans="1:19" ht="11.25" customHeight="1">
      <c r="A16" s="30"/>
      <c r="B16" s="30"/>
      <c r="C16" s="63"/>
      <c r="D16" s="30"/>
      <c r="E16" s="30"/>
      <c r="F16" s="310" t="s">
        <v>72</v>
      </c>
      <c r="G16" s="310"/>
      <c r="H16" s="311"/>
      <c r="I16" s="32">
        <f>'AC 01'!P138+'AC 01'!P284</f>
        <v>425000</v>
      </c>
      <c r="J16" s="245">
        <f>'AC 01'!Q138+'AC 01'!Q284</f>
        <v>425000</v>
      </c>
      <c r="K16" s="312">
        <f>'AC 01'!S138+'AC 01'!S284</f>
        <v>283720</v>
      </c>
      <c r="L16" s="314"/>
      <c r="M16" s="63"/>
      <c r="O16" s="62"/>
    </row>
    <row r="17" spans="1:20" ht="11.25" customHeight="1">
      <c r="A17" s="30"/>
      <c r="B17" s="30"/>
      <c r="C17" s="63"/>
      <c r="D17" s="30"/>
      <c r="E17" s="30"/>
      <c r="F17" s="310" t="s">
        <v>155</v>
      </c>
      <c r="G17" s="310"/>
      <c r="H17" s="328"/>
      <c r="I17" s="109">
        <f>'AC 01'!P285</f>
        <v>52000</v>
      </c>
      <c r="J17" s="244">
        <f>'AC 01'!Q285+'AC 01'!Q286</f>
        <v>52000</v>
      </c>
      <c r="K17" s="312">
        <f>'AC 01'!S285</f>
        <v>30000</v>
      </c>
      <c r="L17" s="314"/>
      <c r="M17" s="63"/>
    </row>
    <row r="18" spans="1:20" ht="11.25" customHeight="1">
      <c r="A18" s="30"/>
      <c r="B18" s="30"/>
      <c r="C18" s="63"/>
      <c r="D18" s="30"/>
      <c r="E18" s="319" t="s">
        <v>77</v>
      </c>
      <c r="F18" s="319"/>
      <c r="G18" s="319"/>
      <c r="H18" s="320"/>
      <c r="I18" s="31">
        <f>+I19+I20+I21+I22</f>
        <v>0</v>
      </c>
      <c r="J18" s="31">
        <f>+J19+J20+J21+J22</f>
        <v>0</v>
      </c>
      <c r="K18" s="317">
        <f>+K19+K20+K21+K22</f>
        <v>0</v>
      </c>
      <c r="L18" s="317">
        <f>+L19+L20+L21+L22</f>
        <v>1</v>
      </c>
      <c r="M18" s="63"/>
      <c r="O18" s="62"/>
    </row>
    <row r="19" spans="1:20" ht="11.25" customHeight="1">
      <c r="A19" s="30"/>
      <c r="B19" s="30"/>
      <c r="C19" s="63"/>
      <c r="D19" s="30"/>
      <c r="E19" s="30"/>
      <c r="F19" s="310" t="s">
        <v>156</v>
      </c>
      <c r="G19" s="310"/>
      <c r="H19" s="311"/>
      <c r="I19" s="32">
        <f>+'AC 01'!P139+'AC 01'!P140+'AC 01'!P287+'AC 01'!P288</f>
        <v>0</v>
      </c>
      <c r="J19" s="32">
        <f>+'AC 01'!Q139+'AC 01'!Q140+'AC 01'!Q287+'AC 01'!Q288</f>
        <v>0</v>
      </c>
      <c r="K19" s="308">
        <v>0</v>
      </c>
      <c r="L19" s="309">
        <v>0</v>
      </c>
      <c r="M19" s="30"/>
    </row>
    <row r="20" spans="1:20" ht="11.25" customHeight="1">
      <c r="A20" s="30"/>
      <c r="B20" s="30"/>
      <c r="C20" s="63"/>
      <c r="D20" s="30"/>
      <c r="E20" s="30"/>
      <c r="F20" s="310" t="s">
        <v>157</v>
      </c>
      <c r="G20" s="310"/>
      <c r="H20" s="311"/>
      <c r="I20" s="66">
        <v>0</v>
      </c>
      <c r="J20" s="66">
        <v>0</v>
      </c>
      <c r="K20" s="308">
        <v>0</v>
      </c>
      <c r="L20" s="309">
        <v>1</v>
      </c>
      <c r="M20" s="30"/>
    </row>
    <row r="21" spans="1:20" ht="11.25" customHeight="1">
      <c r="A21" s="30"/>
      <c r="B21" s="30"/>
      <c r="C21" s="63"/>
      <c r="D21" s="30"/>
      <c r="E21" s="30"/>
      <c r="F21" s="310" t="s">
        <v>72</v>
      </c>
      <c r="G21" s="310"/>
      <c r="H21" s="311"/>
      <c r="I21" s="32">
        <f>' e EGR EN CLAS FUNC PROGR'!O10</f>
        <v>0</v>
      </c>
      <c r="J21" s="32">
        <f>' e EGR EN CLAS FUNC PROGR'!O11</f>
        <v>0</v>
      </c>
      <c r="K21" s="308">
        <f>' e EGR EN CLAS FUNC PROGR'!O13</f>
        <v>0</v>
      </c>
      <c r="L21" s="309">
        <v>0</v>
      </c>
      <c r="M21" s="30"/>
    </row>
    <row r="22" spans="1:20" ht="11.25" customHeight="1">
      <c r="A22" s="30"/>
      <c r="B22" s="30"/>
      <c r="C22" s="63"/>
      <c r="D22" s="30"/>
      <c r="E22" s="30"/>
      <c r="F22" s="310" t="s">
        <v>155</v>
      </c>
      <c r="G22" s="310"/>
      <c r="H22" s="311"/>
      <c r="I22" s="66">
        <f>+' e EGR EN CLAS FUNC PROGR'!P10</f>
        <v>0</v>
      </c>
      <c r="J22" s="66">
        <v>0</v>
      </c>
      <c r="K22" s="315">
        <v>0</v>
      </c>
      <c r="L22" s="316">
        <v>0</v>
      </c>
      <c r="M22" s="30"/>
      <c r="O22" s="62"/>
      <c r="T22" s="64"/>
    </row>
    <row r="23" spans="1:20" ht="11.25" customHeight="1">
      <c r="A23" s="30"/>
      <c r="B23" s="30"/>
      <c r="C23" s="63"/>
      <c r="D23" s="30"/>
      <c r="E23" s="319" t="s">
        <v>79</v>
      </c>
      <c r="F23" s="319"/>
      <c r="G23" s="319"/>
      <c r="H23" s="320"/>
      <c r="I23" s="31">
        <v>0</v>
      </c>
      <c r="J23" s="31">
        <v>0</v>
      </c>
      <c r="K23" s="317">
        <v>0</v>
      </c>
      <c r="L23" s="318">
        <v>0</v>
      </c>
      <c r="M23" s="30"/>
      <c r="O23" s="62"/>
      <c r="T23" s="65"/>
    </row>
    <row r="24" spans="1:20" ht="11.25" customHeight="1">
      <c r="A24" s="30"/>
      <c r="B24" s="30"/>
      <c r="C24" s="63"/>
      <c r="D24" s="30"/>
      <c r="E24" s="319" t="s">
        <v>129</v>
      </c>
      <c r="F24" s="319"/>
      <c r="G24" s="319"/>
      <c r="H24" s="320"/>
      <c r="I24" s="31">
        <f>+I25+I26+I27</f>
        <v>0</v>
      </c>
      <c r="J24" s="31">
        <f>+J25+J26+J27</f>
        <v>0</v>
      </c>
      <c r="K24" s="317">
        <f>+K25+K26+K27</f>
        <v>0</v>
      </c>
      <c r="L24" s="318">
        <f>+L25+L26+L27</f>
        <v>0</v>
      </c>
      <c r="M24" s="30"/>
    </row>
    <row r="25" spans="1:20" ht="11.25" customHeight="1">
      <c r="A25" s="30"/>
      <c r="B25" s="30"/>
      <c r="C25" s="63"/>
      <c r="D25" s="30"/>
      <c r="E25" s="30"/>
      <c r="F25" s="310" t="s">
        <v>78</v>
      </c>
      <c r="G25" s="310"/>
      <c r="H25" s="311"/>
      <c r="I25" s="32">
        <v>0</v>
      </c>
      <c r="J25" s="32">
        <v>0</v>
      </c>
      <c r="K25" s="308">
        <v>0</v>
      </c>
      <c r="L25" s="309">
        <v>0</v>
      </c>
      <c r="M25" s="30"/>
    </row>
    <row r="26" spans="1:20" ht="11.25" customHeight="1">
      <c r="A26" s="30"/>
      <c r="B26" s="30"/>
      <c r="C26" s="63"/>
      <c r="D26" s="30"/>
      <c r="E26" s="30"/>
      <c r="F26" s="30"/>
      <c r="G26" s="310" t="s">
        <v>158</v>
      </c>
      <c r="H26" s="311"/>
      <c r="I26" s="32">
        <v>0</v>
      </c>
      <c r="J26" s="32">
        <v>0</v>
      </c>
      <c r="K26" s="308">
        <v>0</v>
      </c>
      <c r="L26" s="309">
        <v>0</v>
      </c>
      <c r="M26" s="30"/>
    </row>
    <row r="27" spans="1:20" ht="11.25" customHeight="1">
      <c r="A27" s="30"/>
      <c r="B27" s="30"/>
      <c r="C27" s="63"/>
      <c r="D27" s="30"/>
      <c r="E27" s="30"/>
      <c r="F27" s="30"/>
      <c r="G27" s="310" t="s">
        <v>159</v>
      </c>
      <c r="H27" s="311"/>
      <c r="I27" s="32">
        <v>0</v>
      </c>
      <c r="J27" s="32">
        <v>0</v>
      </c>
      <c r="K27" s="308">
        <v>0</v>
      </c>
      <c r="L27" s="309">
        <v>0</v>
      </c>
      <c r="M27" s="30"/>
    </row>
    <row r="28" spans="1:20" ht="11.25" customHeight="1">
      <c r="A28" s="30"/>
      <c r="B28" s="30"/>
      <c r="C28" s="63"/>
      <c r="D28" s="30"/>
      <c r="E28" s="319" t="s">
        <v>133</v>
      </c>
      <c r="F28" s="319"/>
      <c r="G28" s="319"/>
      <c r="H28" s="320"/>
      <c r="I28" s="31">
        <f>+I29+I30</f>
        <v>0</v>
      </c>
      <c r="J28" s="31">
        <f>+J29+J30</f>
        <v>0</v>
      </c>
      <c r="K28" s="317">
        <f>+K29+K30</f>
        <v>8680746</v>
      </c>
      <c r="L28" s="318">
        <f>+L29+L30</f>
        <v>0</v>
      </c>
      <c r="M28" s="30"/>
    </row>
    <row r="29" spans="1:20" ht="11.25" customHeight="1">
      <c r="A29" s="30"/>
      <c r="B29" s="30"/>
      <c r="C29" s="63"/>
      <c r="D29" s="30"/>
      <c r="E29" s="30"/>
      <c r="F29" s="310" t="s">
        <v>69</v>
      </c>
      <c r="G29" s="310"/>
      <c r="H29" s="311"/>
      <c r="I29" s="32">
        <f>+' e EGR EN CLAS FUNC PROGR'!M139</f>
        <v>0</v>
      </c>
      <c r="J29" s="32">
        <f>+' e EGR EN CLAS FUNC PROGR'!M140</f>
        <v>0</v>
      </c>
      <c r="K29" s="308">
        <f>ACEP!F62</f>
        <v>8403745</v>
      </c>
      <c r="L29" s="309"/>
      <c r="M29" s="30"/>
      <c r="O29" s="62"/>
    </row>
    <row r="30" spans="1:20" ht="11.25" customHeight="1">
      <c r="A30" s="30"/>
      <c r="B30" s="30"/>
      <c r="C30" s="63"/>
      <c r="D30" s="30"/>
      <c r="E30" s="30"/>
      <c r="F30" s="310" t="s">
        <v>160</v>
      </c>
      <c r="G30" s="310"/>
      <c r="H30" s="311"/>
      <c r="I30" s="32">
        <f>+' e EGR EN CLAS FUNC PROGR'!Q147</f>
        <v>0</v>
      </c>
      <c r="J30" s="32">
        <f>+' e EGR EN CLAS FUNC PROGR'!Q148</f>
        <v>0</v>
      </c>
      <c r="K30" s="308">
        <f>ACEP!F63</f>
        <v>277001</v>
      </c>
      <c r="L30" s="309">
        <v>0</v>
      </c>
      <c r="M30" s="30"/>
    </row>
    <row r="31" spans="1:20" ht="11.25" customHeight="1">
      <c r="A31" s="30"/>
      <c r="B31" s="30"/>
      <c r="C31" s="63"/>
      <c r="D31" s="30"/>
      <c r="E31" s="319" t="s">
        <v>161</v>
      </c>
      <c r="F31" s="319"/>
      <c r="G31" s="319"/>
      <c r="H31" s="320"/>
      <c r="I31" s="31">
        <f>+I12+I18</f>
        <v>123968226</v>
      </c>
      <c r="J31" s="31">
        <f>+J11</f>
        <v>123968226</v>
      </c>
      <c r="K31" s="321">
        <f>+K12+K18+K28</f>
        <v>105488439</v>
      </c>
      <c r="L31" s="322">
        <f>+L11</f>
        <v>1</v>
      </c>
      <c r="M31" s="30"/>
      <c r="P31" s="62"/>
      <c r="R31" s="62"/>
    </row>
    <row r="32" spans="1:20" ht="11.25" customHeight="1">
      <c r="A32" s="30"/>
      <c r="B32" s="30"/>
      <c r="C32" s="63"/>
      <c r="D32" s="30"/>
      <c r="E32" s="319" t="s">
        <v>162</v>
      </c>
      <c r="F32" s="319"/>
      <c r="G32" s="319"/>
      <c r="H32" s="320"/>
      <c r="I32" s="31">
        <f>+I33+I34</f>
        <v>0</v>
      </c>
      <c r="J32" s="31">
        <f>+J33+J34</f>
        <v>0</v>
      </c>
      <c r="K32" s="317">
        <f>+K33+K34</f>
        <v>0</v>
      </c>
      <c r="L32" s="318">
        <f>+L33+L34</f>
        <v>0</v>
      </c>
      <c r="M32" s="30"/>
    </row>
    <row r="33" spans="1:16" ht="11.25" customHeight="1">
      <c r="A33" s="30"/>
      <c r="B33" s="30"/>
      <c r="C33" s="63"/>
      <c r="D33" s="30"/>
      <c r="E33" s="30"/>
      <c r="F33" s="310" t="s">
        <v>163</v>
      </c>
      <c r="G33" s="310"/>
      <c r="H33" s="311"/>
      <c r="I33" s="32">
        <v>0</v>
      </c>
      <c r="J33" s="32">
        <v>0</v>
      </c>
      <c r="K33" s="308">
        <v>0</v>
      </c>
      <c r="L33" s="309"/>
      <c r="M33" s="30"/>
      <c r="P33" s="62"/>
    </row>
    <row r="34" spans="1:16" ht="11.25" customHeight="1">
      <c r="A34" s="30"/>
      <c r="B34" s="30"/>
      <c r="C34" s="63"/>
      <c r="D34" s="30"/>
      <c r="E34" s="30"/>
      <c r="F34" s="310" t="s">
        <v>164</v>
      </c>
      <c r="G34" s="310"/>
      <c r="H34" s="311"/>
      <c r="I34" s="32">
        <v>0</v>
      </c>
      <c r="J34" s="32">
        <v>0</v>
      </c>
      <c r="K34" s="308">
        <v>0</v>
      </c>
      <c r="L34" s="309">
        <v>0</v>
      </c>
      <c r="M34" s="30"/>
    </row>
    <row r="35" spans="1:16" ht="11.25" customHeight="1">
      <c r="A35" s="30"/>
      <c r="B35" s="30"/>
      <c r="C35" s="123"/>
      <c r="D35" s="124"/>
      <c r="E35" s="339" t="s">
        <v>165</v>
      </c>
      <c r="F35" s="339"/>
      <c r="G35" s="339"/>
      <c r="H35" s="340"/>
      <c r="I35" s="125">
        <v>0</v>
      </c>
      <c r="J35" s="125">
        <v>0</v>
      </c>
      <c r="K35" s="341">
        <f>+ACEP!F70</f>
        <v>75451957</v>
      </c>
      <c r="L35" s="342">
        <v>0</v>
      </c>
      <c r="M35" s="30"/>
      <c r="P35" s="62"/>
    </row>
    <row r="36" spans="1:16" ht="11.25" customHeight="1">
      <c r="A36" s="30"/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0"/>
    </row>
    <row r="37" spans="1:16" ht="11.2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1:16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6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6">
      <c r="A41" s="30"/>
      <c r="B41" s="33"/>
      <c r="C41" s="33"/>
      <c r="D41" s="33"/>
      <c r="E41" s="33"/>
      <c r="F41" s="33"/>
      <c r="H41" s="29"/>
      <c r="J41" s="29"/>
      <c r="M41" s="30"/>
    </row>
    <row r="42" spans="1:16" ht="15" customHeight="1">
      <c r="A42" s="30"/>
      <c r="B42" s="30"/>
      <c r="C42" s="30"/>
      <c r="D42" s="335" t="s">
        <v>421</v>
      </c>
      <c r="E42" s="335"/>
      <c r="F42" s="335"/>
      <c r="G42" s="335"/>
      <c r="H42" s="335"/>
      <c r="J42" s="337" t="s">
        <v>47</v>
      </c>
      <c r="K42" s="337"/>
      <c r="L42" s="337"/>
      <c r="M42" s="30"/>
    </row>
    <row r="43" spans="1:16">
      <c r="D43" s="336" t="s">
        <v>426</v>
      </c>
      <c r="E43" s="336"/>
      <c r="F43" s="336"/>
      <c r="G43" s="336"/>
      <c r="H43" s="336"/>
      <c r="J43" s="338" t="s">
        <v>48</v>
      </c>
      <c r="K43" s="338"/>
      <c r="L43" s="338"/>
    </row>
  </sheetData>
  <mergeCells count="63">
    <mergeCell ref="D42:H42"/>
    <mergeCell ref="D43:H43"/>
    <mergeCell ref="J42:L42"/>
    <mergeCell ref="J43:L43"/>
    <mergeCell ref="E35:H35"/>
    <mergeCell ref="B36:L36"/>
    <mergeCell ref="K35:L35"/>
    <mergeCell ref="C10:H10"/>
    <mergeCell ref="K10:L10"/>
    <mergeCell ref="E12:H12"/>
    <mergeCell ref="F13:H13"/>
    <mergeCell ref="E18:H18"/>
    <mergeCell ref="F17:H17"/>
    <mergeCell ref="K17:L17"/>
    <mergeCell ref="K18:L18"/>
    <mergeCell ref="C11:H11"/>
    <mergeCell ref="K11:L11"/>
    <mergeCell ref="K12:L12"/>
    <mergeCell ref="K13:L13"/>
    <mergeCell ref="E32:H32"/>
    <mergeCell ref="K32:L32"/>
    <mergeCell ref="K33:L33"/>
    <mergeCell ref="F34:H34"/>
    <mergeCell ref="K34:L34"/>
    <mergeCell ref="F33:H33"/>
    <mergeCell ref="K29:L29"/>
    <mergeCell ref="F30:H30"/>
    <mergeCell ref="K30:L30"/>
    <mergeCell ref="K31:L31"/>
    <mergeCell ref="F29:H29"/>
    <mergeCell ref="E31:H31"/>
    <mergeCell ref="K26:L26"/>
    <mergeCell ref="G27:H27"/>
    <mergeCell ref="K27:L27"/>
    <mergeCell ref="K28:L28"/>
    <mergeCell ref="G26:H26"/>
    <mergeCell ref="E28:H28"/>
    <mergeCell ref="K23:L23"/>
    <mergeCell ref="E24:H24"/>
    <mergeCell ref="K24:L24"/>
    <mergeCell ref="K25:L25"/>
    <mergeCell ref="E23:H23"/>
    <mergeCell ref="F25:H25"/>
    <mergeCell ref="F20:H20"/>
    <mergeCell ref="K20:L20"/>
    <mergeCell ref="F21:H21"/>
    <mergeCell ref="K21:L21"/>
    <mergeCell ref="F22:H22"/>
    <mergeCell ref="K22:L22"/>
    <mergeCell ref="K19:L19"/>
    <mergeCell ref="F19:H19"/>
    <mergeCell ref="F14:H14"/>
    <mergeCell ref="K14:L14"/>
    <mergeCell ref="F15:H15"/>
    <mergeCell ref="K15:L15"/>
    <mergeCell ref="F16:H16"/>
    <mergeCell ref="K16:L16"/>
    <mergeCell ref="H8:K8"/>
    <mergeCell ref="H3:K3"/>
    <mergeCell ref="H4:K4"/>
    <mergeCell ref="H5:K5"/>
    <mergeCell ref="H6:K6"/>
    <mergeCell ref="H7:K7"/>
  </mergeCells>
  <pageMargins left="1.299212598425197" right="0.70866141732283472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O62"/>
  <sheetViews>
    <sheetView topLeftCell="A29" zoomScale="130" zoomScaleNormal="130" workbookViewId="0">
      <selection activeCell="C1" sqref="C1:L62"/>
    </sheetView>
  </sheetViews>
  <sheetFormatPr baseColWidth="10" defaultColWidth="9.140625" defaultRowHeight="15"/>
  <cols>
    <col min="1" max="1" width="2.5703125" customWidth="1"/>
    <col min="2" max="2" width="0.85546875" customWidth="1"/>
    <col min="3" max="3" width="2" customWidth="1"/>
    <col min="4" max="4" width="1.7109375" customWidth="1"/>
    <col min="5" max="6" width="4.140625" customWidth="1"/>
    <col min="7" max="7" width="38.28515625" customWidth="1"/>
    <col min="8" max="12" width="16" customWidth="1"/>
    <col min="13" max="13" width="4.140625" customWidth="1"/>
    <col min="14" max="14" width="9.85546875" bestFit="1" customWidth="1"/>
    <col min="257" max="257" width="4.140625" customWidth="1"/>
    <col min="258" max="258" width="1.7109375" customWidth="1"/>
    <col min="259" max="260" width="4.140625" customWidth="1"/>
    <col min="261" max="261" width="44.5703125" customWidth="1"/>
    <col min="262" max="266" width="16" customWidth="1"/>
    <col min="267" max="267" width="4.140625" customWidth="1"/>
    <col min="269" max="269" width="11.28515625" bestFit="1" customWidth="1"/>
    <col min="270" max="270" width="10.140625" bestFit="1" customWidth="1"/>
    <col min="513" max="513" width="4.140625" customWidth="1"/>
    <col min="514" max="514" width="1.7109375" customWidth="1"/>
    <col min="515" max="516" width="4.140625" customWidth="1"/>
    <col min="517" max="517" width="44.5703125" customWidth="1"/>
    <col min="518" max="522" width="16" customWidth="1"/>
    <col min="523" max="523" width="4.140625" customWidth="1"/>
    <col min="525" max="525" width="11.28515625" bestFit="1" customWidth="1"/>
    <col min="526" max="526" width="10.140625" bestFit="1" customWidth="1"/>
    <col min="769" max="769" width="4.140625" customWidth="1"/>
    <col min="770" max="770" width="1.7109375" customWidth="1"/>
    <col min="771" max="772" width="4.140625" customWidth="1"/>
    <col min="773" max="773" width="44.5703125" customWidth="1"/>
    <col min="774" max="778" width="16" customWidth="1"/>
    <col min="779" max="779" width="4.140625" customWidth="1"/>
    <col min="781" max="781" width="11.28515625" bestFit="1" customWidth="1"/>
    <col min="782" max="782" width="10.140625" bestFit="1" customWidth="1"/>
    <col min="1025" max="1025" width="4.140625" customWidth="1"/>
    <col min="1026" max="1026" width="1.7109375" customWidth="1"/>
    <col min="1027" max="1028" width="4.140625" customWidth="1"/>
    <col min="1029" max="1029" width="44.5703125" customWidth="1"/>
    <col min="1030" max="1034" width="16" customWidth="1"/>
    <col min="1035" max="1035" width="4.140625" customWidth="1"/>
    <col min="1037" max="1037" width="11.28515625" bestFit="1" customWidth="1"/>
    <col min="1038" max="1038" width="10.140625" bestFit="1" customWidth="1"/>
    <col min="1281" max="1281" width="4.140625" customWidth="1"/>
    <col min="1282" max="1282" width="1.7109375" customWidth="1"/>
    <col min="1283" max="1284" width="4.140625" customWidth="1"/>
    <col min="1285" max="1285" width="44.5703125" customWidth="1"/>
    <col min="1286" max="1290" width="16" customWidth="1"/>
    <col min="1291" max="1291" width="4.140625" customWidth="1"/>
    <col min="1293" max="1293" width="11.28515625" bestFit="1" customWidth="1"/>
    <col min="1294" max="1294" width="10.140625" bestFit="1" customWidth="1"/>
    <col min="1537" max="1537" width="4.140625" customWidth="1"/>
    <col min="1538" max="1538" width="1.7109375" customWidth="1"/>
    <col min="1539" max="1540" width="4.140625" customWidth="1"/>
    <col min="1541" max="1541" width="44.5703125" customWidth="1"/>
    <col min="1542" max="1546" width="16" customWidth="1"/>
    <col min="1547" max="1547" width="4.140625" customWidth="1"/>
    <col min="1549" max="1549" width="11.28515625" bestFit="1" customWidth="1"/>
    <col min="1550" max="1550" width="10.140625" bestFit="1" customWidth="1"/>
    <col min="1793" max="1793" width="4.140625" customWidth="1"/>
    <col min="1794" max="1794" width="1.7109375" customWidth="1"/>
    <col min="1795" max="1796" width="4.140625" customWidth="1"/>
    <col min="1797" max="1797" width="44.5703125" customWidth="1"/>
    <col min="1798" max="1802" width="16" customWidth="1"/>
    <col min="1803" max="1803" width="4.140625" customWidth="1"/>
    <col min="1805" max="1805" width="11.28515625" bestFit="1" customWidth="1"/>
    <col min="1806" max="1806" width="10.140625" bestFit="1" customWidth="1"/>
    <col min="2049" max="2049" width="4.140625" customWidth="1"/>
    <col min="2050" max="2050" width="1.7109375" customWidth="1"/>
    <col min="2051" max="2052" width="4.140625" customWidth="1"/>
    <col min="2053" max="2053" width="44.5703125" customWidth="1"/>
    <col min="2054" max="2058" width="16" customWidth="1"/>
    <col min="2059" max="2059" width="4.140625" customWidth="1"/>
    <col min="2061" max="2061" width="11.28515625" bestFit="1" customWidth="1"/>
    <col min="2062" max="2062" width="10.140625" bestFit="1" customWidth="1"/>
    <col min="2305" max="2305" width="4.140625" customWidth="1"/>
    <col min="2306" max="2306" width="1.7109375" customWidth="1"/>
    <col min="2307" max="2308" width="4.140625" customWidth="1"/>
    <col min="2309" max="2309" width="44.5703125" customWidth="1"/>
    <col min="2310" max="2314" width="16" customWidth="1"/>
    <col min="2315" max="2315" width="4.140625" customWidth="1"/>
    <col min="2317" max="2317" width="11.28515625" bestFit="1" customWidth="1"/>
    <col min="2318" max="2318" width="10.140625" bestFit="1" customWidth="1"/>
    <col min="2561" max="2561" width="4.140625" customWidth="1"/>
    <col min="2562" max="2562" width="1.7109375" customWidth="1"/>
    <col min="2563" max="2564" width="4.140625" customWidth="1"/>
    <col min="2565" max="2565" width="44.5703125" customWidth="1"/>
    <col min="2566" max="2570" width="16" customWidth="1"/>
    <col min="2571" max="2571" width="4.140625" customWidth="1"/>
    <col min="2573" max="2573" width="11.28515625" bestFit="1" customWidth="1"/>
    <col min="2574" max="2574" width="10.140625" bestFit="1" customWidth="1"/>
    <col min="2817" max="2817" width="4.140625" customWidth="1"/>
    <col min="2818" max="2818" width="1.7109375" customWidth="1"/>
    <col min="2819" max="2820" width="4.140625" customWidth="1"/>
    <col min="2821" max="2821" width="44.5703125" customWidth="1"/>
    <col min="2822" max="2826" width="16" customWidth="1"/>
    <col min="2827" max="2827" width="4.140625" customWidth="1"/>
    <col min="2829" max="2829" width="11.28515625" bestFit="1" customWidth="1"/>
    <col min="2830" max="2830" width="10.140625" bestFit="1" customWidth="1"/>
    <col min="3073" max="3073" width="4.140625" customWidth="1"/>
    <col min="3074" max="3074" width="1.7109375" customWidth="1"/>
    <col min="3075" max="3076" width="4.140625" customWidth="1"/>
    <col min="3077" max="3077" width="44.5703125" customWidth="1"/>
    <col min="3078" max="3082" width="16" customWidth="1"/>
    <col min="3083" max="3083" width="4.140625" customWidth="1"/>
    <col min="3085" max="3085" width="11.28515625" bestFit="1" customWidth="1"/>
    <col min="3086" max="3086" width="10.140625" bestFit="1" customWidth="1"/>
    <col min="3329" max="3329" width="4.140625" customWidth="1"/>
    <col min="3330" max="3330" width="1.7109375" customWidth="1"/>
    <col min="3331" max="3332" width="4.140625" customWidth="1"/>
    <col min="3333" max="3333" width="44.5703125" customWidth="1"/>
    <col min="3334" max="3338" width="16" customWidth="1"/>
    <col min="3339" max="3339" width="4.140625" customWidth="1"/>
    <col min="3341" max="3341" width="11.28515625" bestFit="1" customWidth="1"/>
    <col min="3342" max="3342" width="10.140625" bestFit="1" customWidth="1"/>
    <col min="3585" max="3585" width="4.140625" customWidth="1"/>
    <col min="3586" max="3586" width="1.7109375" customWidth="1"/>
    <col min="3587" max="3588" width="4.140625" customWidth="1"/>
    <col min="3589" max="3589" width="44.5703125" customWidth="1"/>
    <col min="3590" max="3594" width="16" customWidth="1"/>
    <col min="3595" max="3595" width="4.140625" customWidth="1"/>
    <col min="3597" max="3597" width="11.28515625" bestFit="1" customWidth="1"/>
    <col min="3598" max="3598" width="10.140625" bestFit="1" customWidth="1"/>
    <col min="3841" max="3841" width="4.140625" customWidth="1"/>
    <col min="3842" max="3842" width="1.7109375" customWidth="1"/>
    <col min="3843" max="3844" width="4.140625" customWidth="1"/>
    <col min="3845" max="3845" width="44.5703125" customWidth="1"/>
    <col min="3846" max="3850" width="16" customWidth="1"/>
    <col min="3851" max="3851" width="4.140625" customWidth="1"/>
    <col min="3853" max="3853" width="11.28515625" bestFit="1" customWidth="1"/>
    <col min="3854" max="3854" width="10.140625" bestFit="1" customWidth="1"/>
    <col min="4097" max="4097" width="4.140625" customWidth="1"/>
    <col min="4098" max="4098" width="1.7109375" customWidth="1"/>
    <col min="4099" max="4100" width="4.140625" customWidth="1"/>
    <col min="4101" max="4101" width="44.5703125" customWidth="1"/>
    <col min="4102" max="4106" width="16" customWidth="1"/>
    <col min="4107" max="4107" width="4.140625" customWidth="1"/>
    <col min="4109" max="4109" width="11.28515625" bestFit="1" customWidth="1"/>
    <col min="4110" max="4110" width="10.140625" bestFit="1" customWidth="1"/>
    <col min="4353" max="4353" width="4.140625" customWidth="1"/>
    <col min="4354" max="4354" width="1.7109375" customWidth="1"/>
    <col min="4355" max="4356" width="4.140625" customWidth="1"/>
    <col min="4357" max="4357" width="44.5703125" customWidth="1"/>
    <col min="4358" max="4362" width="16" customWidth="1"/>
    <col min="4363" max="4363" width="4.140625" customWidth="1"/>
    <col min="4365" max="4365" width="11.28515625" bestFit="1" customWidth="1"/>
    <col min="4366" max="4366" width="10.140625" bestFit="1" customWidth="1"/>
    <col min="4609" max="4609" width="4.140625" customWidth="1"/>
    <col min="4610" max="4610" width="1.7109375" customWidth="1"/>
    <col min="4611" max="4612" width="4.140625" customWidth="1"/>
    <col min="4613" max="4613" width="44.5703125" customWidth="1"/>
    <col min="4614" max="4618" width="16" customWidth="1"/>
    <col min="4619" max="4619" width="4.140625" customWidth="1"/>
    <col min="4621" max="4621" width="11.28515625" bestFit="1" customWidth="1"/>
    <col min="4622" max="4622" width="10.140625" bestFit="1" customWidth="1"/>
    <col min="4865" max="4865" width="4.140625" customWidth="1"/>
    <col min="4866" max="4866" width="1.7109375" customWidth="1"/>
    <col min="4867" max="4868" width="4.140625" customWidth="1"/>
    <col min="4869" max="4869" width="44.5703125" customWidth="1"/>
    <col min="4870" max="4874" width="16" customWidth="1"/>
    <col min="4875" max="4875" width="4.140625" customWidth="1"/>
    <col min="4877" max="4877" width="11.28515625" bestFit="1" customWidth="1"/>
    <col min="4878" max="4878" width="10.140625" bestFit="1" customWidth="1"/>
    <col min="5121" max="5121" width="4.140625" customWidth="1"/>
    <col min="5122" max="5122" width="1.7109375" customWidth="1"/>
    <col min="5123" max="5124" width="4.140625" customWidth="1"/>
    <col min="5125" max="5125" width="44.5703125" customWidth="1"/>
    <col min="5126" max="5130" width="16" customWidth="1"/>
    <col min="5131" max="5131" width="4.140625" customWidth="1"/>
    <col min="5133" max="5133" width="11.28515625" bestFit="1" customWidth="1"/>
    <col min="5134" max="5134" width="10.140625" bestFit="1" customWidth="1"/>
    <col min="5377" max="5377" width="4.140625" customWidth="1"/>
    <col min="5378" max="5378" width="1.7109375" customWidth="1"/>
    <col min="5379" max="5380" width="4.140625" customWidth="1"/>
    <col min="5381" max="5381" width="44.5703125" customWidth="1"/>
    <col min="5382" max="5386" width="16" customWidth="1"/>
    <col min="5387" max="5387" width="4.140625" customWidth="1"/>
    <col min="5389" max="5389" width="11.28515625" bestFit="1" customWidth="1"/>
    <col min="5390" max="5390" width="10.140625" bestFit="1" customWidth="1"/>
    <col min="5633" max="5633" width="4.140625" customWidth="1"/>
    <col min="5634" max="5634" width="1.7109375" customWidth="1"/>
    <col min="5635" max="5636" width="4.140625" customWidth="1"/>
    <col min="5637" max="5637" width="44.5703125" customWidth="1"/>
    <col min="5638" max="5642" width="16" customWidth="1"/>
    <col min="5643" max="5643" width="4.140625" customWidth="1"/>
    <col min="5645" max="5645" width="11.28515625" bestFit="1" customWidth="1"/>
    <col min="5646" max="5646" width="10.140625" bestFit="1" customWidth="1"/>
    <col min="5889" max="5889" width="4.140625" customWidth="1"/>
    <col min="5890" max="5890" width="1.7109375" customWidth="1"/>
    <col min="5891" max="5892" width="4.140625" customWidth="1"/>
    <col min="5893" max="5893" width="44.5703125" customWidth="1"/>
    <col min="5894" max="5898" width="16" customWidth="1"/>
    <col min="5899" max="5899" width="4.140625" customWidth="1"/>
    <col min="5901" max="5901" width="11.28515625" bestFit="1" customWidth="1"/>
    <col min="5902" max="5902" width="10.140625" bestFit="1" customWidth="1"/>
    <col min="6145" max="6145" width="4.140625" customWidth="1"/>
    <col min="6146" max="6146" width="1.7109375" customWidth="1"/>
    <col min="6147" max="6148" width="4.140625" customWidth="1"/>
    <col min="6149" max="6149" width="44.5703125" customWidth="1"/>
    <col min="6150" max="6154" width="16" customWidth="1"/>
    <col min="6155" max="6155" width="4.140625" customWidth="1"/>
    <col min="6157" max="6157" width="11.28515625" bestFit="1" customWidth="1"/>
    <col min="6158" max="6158" width="10.140625" bestFit="1" customWidth="1"/>
    <col min="6401" max="6401" width="4.140625" customWidth="1"/>
    <col min="6402" max="6402" width="1.7109375" customWidth="1"/>
    <col min="6403" max="6404" width="4.140625" customWidth="1"/>
    <col min="6405" max="6405" width="44.5703125" customWidth="1"/>
    <col min="6406" max="6410" width="16" customWidth="1"/>
    <col min="6411" max="6411" width="4.140625" customWidth="1"/>
    <col min="6413" max="6413" width="11.28515625" bestFit="1" customWidth="1"/>
    <col min="6414" max="6414" width="10.140625" bestFit="1" customWidth="1"/>
    <col min="6657" max="6657" width="4.140625" customWidth="1"/>
    <col min="6658" max="6658" width="1.7109375" customWidth="1"/>
    <col min="6659" max="6660" width="4.140625" customWidth="1"/>
    <col min="6661" max="6661" width="44.5703125" customWidth="1"/>
    <col min="6662" max="6666" width="16" customWidth="1"/>
    <col min="6667" max="6667" width="4.140625" customWidth="1"/>
    <col min="6669" max="6669" width="11.28515625" bestFit="1" customWidth="1"/>
    <col min="6670" max="6670" width="10.140625" bestFit="1" customWidth="1"/>
    <col min="6913" max="6913" width="4.140625" customWidth="1"/>
    <col min="6914" max="6914" width="1.7109375" customWidth="1"/>
    <col min="6915" max="6916" width="4.140625" customWidth="1"/>
    <col min="6917" max="6917" width="44.5703125" customWidth="1"/>
    <col min="6918" max="6922" width="16" customWidth="1"/>
    <col min="6923" max="6923" width="4.140625" customWidth="1"/>
    <col min="6925" max="6925" width="11.28515625" bestFit="1" customWidth="1"/>
    <col min="6926" max="6926" width="10.140625" bestFit="1" customWidth="1"/>
    <col min="7169" max="7169" width="4.140625" customWidth="1"/>
    <col min="7170" max="7170" width="1.7109375" customWidth="1"/>
    <col min="7171" max="7172" width="4.140625" customWidth="1"/>
    <col min="7173" max="7173" width="44.5703125" customWidth="1"/>
    <col min="7174" max="7178" width="16" customWidth="1"/>
    <col min="7179" max="7179" width="4.140625" customWidth="1"/>
    <col min="7181" max="7181" width="11.28515625" bestFit="1" customWidth="1"/>
    <col min="7182" max="7182" width="10.140625" bestFit="1" customWidth="1"/>
    <col min="7425" max="7425" width="4.140625" customWidth="1"/>
    <col min="7426" max="7426" width="1.7109375" customWidth="1"/>
    <col min="7427" max="7428" width="4.140625" customWidth="1"/>
    <col min="7429" max="7429" width="44.5703125" customWidth="1"/>
    <col min="7430" max="7434" width="16" customWidth="1"/>
    <col min="7435" max="7435" width="4.140625" customWidth="1"/>
    <col min="7437" max="7437" width="11.28515625" bestFit="1" customWidth="1"/>
    <col min="7438" max="7438" width="10.140625" bestFit="1" customWidth="1"/>
    <col min="7681" max="7681" width="4.140625" customWidth="1"/>
    <col min="7682" max="7682" width="1.7109375" customWidth="1"/>
    <col min="7683" max="7684" width="4.140625" customWidth="1"/>
    <col min="7685" max="7685" width="44.5703125" customWidth="1"/>
    <col min="7686" max="7690" width="16" customWidth="1"/>
    <col min="7691" max="7691" width="4.140625" customWidth="1"/>
    <col min="7693" max="7693" width="11.28515625" bestFit="1" customWidth="1"/>
    <col min="7694" max="7694" width="10.140625" bestFit="1" customWidth="1"/>
    <col min="7937" max="7937" width="4.140625" customWidth="1"/>
    <col min="7938" max="7938" width="1.7109375" customWidth="1"/>
    <col min="7939" max="7940" width="4.140625" customWidth="1"/>
    <col min="7941" max="7941" width="44.5703125" customWidth="1"/>
    <col min="7942" max="7946" width="16" customWidth="1"/>
    <col min="7947" max="7947" width="4.140625" customWidth="1"/>
    <col min="7949" max="7949" width="11.28515625" bestFit="1" customWidth="1"/>
    <col min="7950" max="7950" width="10.140625" bestFit="1" customWidth="1"/>
    <col min="8193" max="8193" width="4.140625" customWidth="1"/>
    <col min="8194" max="8194" width="1.7109375" customWidth="1"/>
    <col min="8195" max="8196" width="4.140625" customWidth="1"/>
    <col min="8197" max="8197" width="44.5703125" customWidth="1"/>
    <col min="8198" max="8202" width="16" customWidth="1"/>
    <col min="8203" max="8203" width="4.140625" customWidth="1"/>
    <col min="8205" max="8205" width="11.28515625" bestFit="1" customWidth="1"/>
    <col min="8206" max="8206" width="10.140625" bestFit="1" customWidth="1"/>
    <col min="8449" max="8449" width="4.140625" customWidth="1"/>
    <col min="8450" max="8450" width="1.7109375" customWidth="1"/>
    <col min="8451" max="8452" width="4.140625" customWidth="1"/>
    <col min="8453" max="8453" width="44.5703125" customWidth="1"/>
    <col min="8454" max="8458" width="16" customWidth="1"/>
    <col min="8459" max="8459" width="4.140625" customWidth="1"/>
    <col min="8461" max="8461" width="11.28515625" bestFit="1" customWidth="1"/>
    <col min="8462" max="8462" width="10.140625" bestFit="1" customWidth="1"/>
    <col min="8705" max="8705" width="4.140625" customWidth="1"/>
    <col min="8706" max="8706" width="1.7109375" customWidth="1"/>
    <col min="8707" max="8708" width="4.140625" customWidth="1"/>
    <col min="8709" max="8709" width="44.5703125" customWidth="1"/>
    <col min="8710" max="8714" width="16" customWidth="1"/>
    <col min="8715" max="8715" width="4.140625" customWidth="1"/>
    <col min="8717" max="8717" width="11.28515625" bestFit="1" customWidth="1"/>
    <col min="8718" max="8718" width="10.140625" bestFit="1" customWidth="1"/>
    <col min="8961" max="8961" width="4.140625" customWidth="1"/>
    <col min="8962" max="8962" width="1.7109375" customWidth="1"/>
    <col min="8963" max="8964" width="4.140625" customWidth="1"/>
    <col min="8965" max="8965" width="44.5703125" customWidth="1"/>
    <col min="8966" max="8970" width="16" customWidth="1"/>
    <col min="8971" max="8971" width="4.140625" customWidth="1"/>
    <col min="8973" max="8973" width="11.28515625" bestFit="1" customWidth="1"/>
    <col min="8974" max="8974" width="10.140625" bestFit="1" customWidth="1"/>
    <col min="9217" max="9217" width="4.140625" customWidth="1"/>
    <col min="9218" max="9218" width="1.7109375" customWidth="1"/>
    <col min="9219" max="9220" width="4.140625" customWidth="1"/>
    <col min="9221" max="9221" width="44.5703125" customWidth="1"/>
    <col min="9222" max="9226" width="16" customWidth="1"/>
    <col min="9227" max="9227" width="4.140625" customWidth="1"/>
    <col min="9229" max="9229" width="11.28515625" bestFit="1" customWidth="1"/>
    <col min="9230" max="9230" width="10.140625" bestFit="1" customWidth="1"/>
    <col min="9473" max="9473" width="4.140625" customWidth="1"/>
    <col min="9474" max="9474" width="1.7109375" customWidth="1"/>
    <col min="9475" max="9476" width="4.140625" customWidth="1"/>
    <col min="9477" max="9477" width="44.5703125" customWidth="1"/>
    <col min="9478" max="9482" width="16" customWidth="1"/>
    <col min="9483" max="9483" width="4.140625" customWidth="1"/>
    <col min="9485" max="9485" width="11.28515625" bestFit="1" customWidth="1"/>
    <col min="9486" max="9486" width="10.140625" bestFit="1" customWidth="1"/>
    <col min="9729" max="9729" width="4.140625" customWidth="1"/>
    <col min="9730" max="9730" width="1.7109375" customWidth="1"/>
    <col min="9731" max="9732" width="4.140625" customWidth="1"/>
    <col min="9733" max="9733" width="44.5703125" customWidth="1"/>
    <col min="9734" max="9738" width="16" customWidth="1"/>
    <col min="9739" max="9739" width="4.140625" customWidth="1"/>
    <col min="9741" max="9741" width="11.28515625" bestFit="1" customWidth="1"/>
    <col min="9742" max="9742" width="10.140625" bestFit="1" customWidth="1"/>
    <col min="9985" max="9985" width="4.140625" customWidth="1"/>
    <col min="9986" max="9986" width="1.7109375" customWidth="1"/>
    <col min="9987" max="9988" width="4.140625" customWidth="1"/>
    <col min="9989" max="9989" width="44.5703125" customWidth="1"/>
    <col min="9990" max="9994" width="16" customWidth="1"/>
    <col min="9995" max="9995" width="4.140625" customWidth="1"/>
    <col min="9997" max="9997" width="11.28515625" bestFit="1" customWidth="1"/>
    <col min="9998" max="9998" width="10.140625" bestFit="1" customWidth="1"/>
    <col min="10241" max="10241" width="4.140625" customWidth="1"/>
    <col min="10242" max="10242" width="1.7109375" customWidth="1"/>
    <col min="10243" max="10244" width="4.140625" customWidth="1"/>
    <col min="10245" max="10245" width="44.5703125" customWidth="1"/>
    <col min="10246" max="10250" width="16" customWidth="1"/>
    <col min="10251" max="10251" width="4.140625" customWidth="1"/>
    <col min="10253" max="10253" width="11.28515625" bestFit="1" customWidth="1"/>
    <col min="10254" max="10254" width="10.140625" bestFit="1" customWidth="1"/>
    <col min="10497" max="10497" width="4.140625" customWidth="1"/>
    <col min="10498" max="10498" width="1.7109375" customWidth="1"/>
    <col min="10499" max="10500" width="4.140625" customWidth="1"/>
    <col min="10501" max="10501" width="44.5703125" customWidth="1"/>
    <col min="10502" max="10506" width="16" customWidth="1"/>
    <col min="10507" max="10507" width="4.140625" customWidth="1"/>
    <col min="10509" max="10509" width="11.28515625" bestFit="1" customWidth="1"/>
    <col min="10510" max="10510" width="10.140625" bestFit="1" customWidth="1"/>
    <col min="10753" max="10753" width="4.140625" customWidth="1"/>
    <col min="10754" max="10754" width="1.7109375" customWidth="1"/>
    <col min="10755" max="10756" width="4.140625" customWidth="1"/>
    <col min="10757" max="10757" width="44.5703125" customWidth="1"/>
    <col min="10758" max="10762" width="16" customWidth="1"/>
    <col min="10763" max="10763" width="4.140625" customWidth="1"/>
    <col min="10765" max="10765" width="11.28515625" bestFit="1" customWidth="1"/>
    <col min="10766" max="10766" width="10.140625" bestFit="1" customWidth="1"/>
    <col min="11009" max="11009" width="4.140625" customWidth="1"/>
    <col min="11010" max="11010" width="1.7109375" customWidth="1"/>
    <col min="11011" max="11012" width="4.140625" customWidth="1"/>
    <col min="11013" max="11013" width="44.5703125" customWidth="1"/>
    <col min="11014" max="11018" width="16" customWidth="1"/>
    <col min="11019" max="11019" width="4.140625" customWidth="1"/>
    <col min="11021" max="11021" width="11.28515625" bestFit="1" customWidth="1"/>
    <col min="11022" max="11022" width="10.140625" bestFit="1" customWidth="1"/>
    <col min="11265" max="11265" width="4.140625" customWidth="1"/>
    <col min="11266" max="11266" width="1.7109375" customWidth="1"/>
    <col min="11267" max="11268" width="4.140625" customWidth="1"/>
    <col min="11269" max="11269" width="44.5703125" customWidth="1"/>
    <col min="11270" max="11274" width="16" customWidth="1"/>
    <col min="11275" max="11275" width="4.140625" customWidth="1"/>
    <col min="11277" max="11277" width="11.28515625" bestFit="1" customWidth="1"/>
    <col min="11278" max="11278" width="10.140625" bestFit="1" customWidth="1"/>
    <col min="11521" max="11521" width="4.140625" customWidth="1"/>
    <col min="11522" max="11522" width="1.7109375" customWidth="1"/>
    <col min="11523" max="11524" width="4.140625" customWidth="1"/>
    <col min="11525" max="11525" width="44.5703125" customWidth="1"/>
    <col min="11526" max="11530" width="16" customWidth="1"/>
    <col min="11531" max="11531" width="4.140625" customWidth="1"/>
    <col min="11533" max="11533" width="11.28515625" bestFit="1" customWidth="1"/>
    <col min="11534" max="11534" width="10.140625" bestFit="1" customWidth="1"/>
    <col min="11777" max="11777" width="4.140625" customWidth="1"/>
    <col min="11778" max="11778" width="1.7109375" customWidth="1"/>
    <col min="11779" max="11780" width="4.140625" customWidth="1"/>
    <col min="11781" max="11781" width="44.5703125" customWidth="1"/>
    <col min="11782" max="11786" width="16" customWidth="1"/>
    <col min="11787" max="11787" width="4.140625" customWidth="1"/>
    <col min="11789" max="11789" width="11.28515625" bestFit="1" customWidth="1"/>
    <col min="11790" max="11790" width="10.140625" bestFit="1" customWidth="1"/>
    <col min="12033" max="12033" width="4.140625" customWidth="1"/>
    <col min="12034" max="12034" width="1.7109375" customWidth="1"/>
    <col min="12035" max="12036" width="4.140625" customWidth="1"/>
    <col min="12037" max="12037" width="44.5703125" customWidth="1"/>
    <col min="12038" max="12042" width="16" customWidth="1"/>
    <col min="12043" max="12043" width="4.140625" customWidth="1"/>
    <col min="12045" max="12045" width="11.28515625" bestFit="1" customWidth="1"/>
    <col min="12046" max="12046" width="10.140625" bestFit="1" customWidth="1"/>
    <col min="12289" max="12289" width="4.140625" customWidth="1"/>
    <col min="12290" max="12290" width="1.7109375" customWidth="1"/>
    <col min="12291" max="12292" width="4.140625" customWidth="1"/>
    <col min="12293" max="12293" width="44.5703125" customWidth="1"/>
    <col min="12294" max="12298" width="16" customWidth="1"/>
    <col min="12299" max="12299" width="4.140625" customWidth="1"/>
    <col min="12301" max="12301" width="11.28515625" bestFit="1" customWidth="1"/>
    <col min="12302" max="12302" width="10.140625" bestFit="1" customWidth="1"/>
    <col min="12545" max="12545" width="4.140625" customWidth="1"/>
    <col min="12546" max="12546" width="1.7109375" customWidth="1"/>
    <col min="12547" max="12548" width="4.140625" customWidth="1"/>
    <col min="12549" max="12549" width="44.5703125" customWidth="1"/>
    <col min="12550" max="12554" width="16" customWidth="1"/>
    <col min="12555" max="12555" width="4.140625" customWidth="1"/>
    <col min="12557" max="12557" width="11.28515625" bestFit="1" customWidth="1"/>
    <col min="12558" max="12558" width="10.140625" bestFit="1" customWidth="1"/>
    <col min="12801" max="12801" width="4.140625" customWidth="1"/>
    <col min="12802" max="12802" width="1.7109375" customWidth="1"/>
    <col min="12803" max="12804" width="4.140625" customWidth="1"/>
    <col min="12805" max="12805" width="44.5703125" customWidth="1"/>
    <col min="12806" max="12810" width="16" customWidth="1"/>
    <col min="12811" max="12811" width="4.140625" customWidth="1"/>
    <col min="12813" max="12813" width="11.28515625" bestFit="1" customWidth="1"/>
    <col min="12814" max="12814" width="10.140625" bestFit="1" customWidth="1"/>
    <col min="13057" max="13057" width="4.140625" customWidth="1"/>
    <col min="13058" max="13058" width="1.7109375" customWidth="1"/>
    <col min="13059" max="13060" width="4.140625" customWidth="1"/>
    <col min="13061" max="13061" width="44.5703125" customWidth="1"/>
    <col min="13062" max="13066" width="16" customWidth="1"/>
    <col min="13067" max="13067" width="4.140625" customWidth="1"/>
    <col min="13069" max="13069" width="11.28515625" bestFit="1" customWidth="1"/>
    <col min="13070" max="13070" width="10.140625" bestFit="1" customWidth="1"/>
    <col min="13313" max="13313" width="4.140625" customWidth="1"/>
    <col min="13314" max="13314" width="1.7109375" customWidth="1"/>
    <col min="13315" max="13316" width="4.140625" customWidth="1"/>
    <col min="13317" max="13317" width="44.5703125" customWidth="1"/>
    <col min="13318" max="13322" width="16" customWidth="1"/>
    <col min="13323" max="13323" width="4.140625" customWidth="1"/>
    <col min="13325" max="13325" width="11.28515625" bestFit="1" customWidth="1"/>
    <col min="13326" max="13326" width="10.140625" bestFit="1" customWidth="1"/>
    <col min="13569" max="13569" width="4.140625" customWidth="1"/>
    <col min="13570" max="13570" width="1.7109375" customWidth="1"/>
    <col min="13571" max="13572" width="4.140625" customWidth="1"/>
    <col min="13573" max="13573" width="44.5703125" customWidth="1"/>
    <col min="13574" max="13578" width="16" customWidth="1"/>
    <col min="13579" max="13579" width="4.140625" customWidth="1"/>
    <col min="13581" max="13581" width="11.28515625" bestFit="1" customWidth="1"/>
    <col min="13582" max="13582" width="10.140625" bestFit="1" customWidth="1"/>
    <col min="13825" max="13825" width="4.140625" customWidth="1"/>
    <col min="13826" max="13826" width="1.7109375" customWidth="1"/>
    <col min="13827" max="13828" width="4.140625" customWidth="1"/>
    <col min="13829" max="13829" width="44.5703125" customWidth="1"/>
    <col min="13830" max="13834" width="16" customWidth="1"/>
    <col min="13835" max="13835" width="4.140625" customWidth="1"/>
    <col min="13837" max="13837" width="11.28515625" bestFit="1" customWidth="1"/>
    <col min="13838" max="13838" width="10.140625" bestFit="1" customWidth="1"/>
    <col min="14081" max="14081" width="4.140625" customWidth="1"/>
    <col min="14082" max="14082" width="1.7109375" customWidth="1"/>
    <col min="14083" max="14084" width="4.140625" customWidth="1"/>
    <col min="14085" max="14085" width="44.5703125" customWidth="1"/>
    <col min="14086" max="14090" width="16" customWidth="1"/>
    <col min="14091" max="14091" width="4.140625" customWidth="1"/>
    <col min="14093" max="14093" width="11.28515625" bestFit="1" customWidth="1"/>
    <col min="14094" max="14094" width="10.140625" bestFit="1" customWidth="1"/>
    <col min="14337" max="14337" width="4.140625" customWidth="1"/>
    <col min="14338" max="14338" width="1.7109375" customWidth="1"/>
    <col min="14339" max="14340" width="4.140625" customWidth="1"/>
    <col min="14341" max="14341" width="44.5703125" customWidth="1"/>
    <col min="14342" max="14346" width="16" customWidth="1"/>
    <col min="14347" max="14347" width="4.140625" customWidth="1"/>
    <col min="14349" max="14349" width="11.28515625" bestFit="1" customWidth="1"/>
    <col min="14350" max="14350" width="10.140625" bestFit="1" customWidth="1"/>
    <col min="14593" max="14593" width="4.140625" customWidth="1"/>
    <col min="14594" max="14594" width="1.7109375" customWidth="1"/>
    <col min="14595" max="14596" width="4.140625" customWidth="1"/>
    <col min="14597" max="14597" width="44.5703125" customWidth="1"/>
    <col min="14598" max="14602" width="16" customWidth="1"/>
    <col min="14603" max="14603" width="4.140625" customWidth="1"/>
    <col min="14605" max="14605" width="11.28515625" bestFit="1" customWidth="1"/>
    <col min="14606" max="14606" width="10.140625" bestFit="1" customWidth="1"/>
    <col min="14849" max="14849" width="4.140625" customWidth="1"/>
    <col min="14850" max="14850" width="1.7109375" customWidth="1"/>
    <col min="14851" max="14852" width="4.140625" customWidth="1"/>
    <col min="14853" max="14853" width="44.5703125" customWidth="1"/>
    <col min="14854" max="14858" width="16" customWidth="1"/>
    <col min="14859" max="14859" width="4.140625" customWidth="1"/>
    <col min="14861" max="14861" width="11.28515625" bestFit="1" customWidth="1"/>
    <col min="14862" max="14862" width="10.140625" bestFit="1" customWidth="1"/>
    <col min="15105" max="15105" width="4.140625" customWidth="1"/>
    <col min="15106" max="15106" width="1.7109375" customWidth="1"/>
    <col min="15107" max="15108" width="4.140625" customWidth="1"/>
    <col min="15109" max="15109" width="44.5703125" customWidth="1"/>
    <col min="15110" max="15114" width="16" customWidth="1"/>
    <col min="15115" max="15115" width="4.140625" customWidth="1"/>
    <col min="15117" max="15117" width="11.28515625" bestFit="1" customWidth="1"/>
    <col min="15118" max="15118" width="10.140625" bestFit="1" customWidth="1"/>
    <col min="15361" max="15361" width="4.140625" customWidth="1"/>
    <col min="15362" max="15362" width="1.7109375" customWidth="1"/>
    <col min="15363" max="15364" width="4.140625" customWidth="1"/>
    <col min="15365" max="15365" width="44.5703125" customWidth="1"/>
    <col min="15366" max="15370" width="16" customWidth="1"/>
    <col min="15371" max="15371" width="4.140625" customWidth="1"/>
    <col min="15373" max="15373" width="11.28515625" bestFit="1" customWidth="1"/>
    <col min="15374" max="15374" width="10.140625" bestFit="1" customWidth="1"/>
    <col min="15617" max="15617" width="4.140625" customWidth="1"/>
    <col min="15618" max="15618" width="1.7109375" customWidth="1"/>
    <col min="15619" max="15620" width="4.140625" customWidth="1"/>
    <col min="15621" max="15621" width="44.5703125" customWidth="1"/>
    <col min="15622" max="15626" width="16" customWidth="1"/>
    <col min="15627" max="15627" width="4.140625" customWidth="1"/>
    <col min="15629" max="15629" width="11.28515625" bestFit="1" customWidth="1"/>
    <col min="15630" max="15630" width="10.140625" bestFit="1" customWidth="1"/>
    <col min="15873" max="15873" width="4.140625" customWidth="1"/>
    <col min="15874" max="15874" width="1.7109375" customWidth="1"/>
    <col min="15875" max="15876" width="4.140625" customWidth="1"/>
    <col min="15877" max="15877" width="44.5703125" customWidth="1"/>
    <col min="15878" max="15882" width="16" customWidth="1"/>
    <col min="15883" max="15883" width="4.140625" customWidth="1"/>
    <col min="15885" max="15885" width="11.28515625" bestFit="1" customWidth="1"/>
    <col min="15886" max="15886" width="10.140625" bestFit="1" customWidth="1"/>
    <col min="16129" max="16129" width="4.140625" customWidth="1"/>
    <col min="16130" max="16130" width="1.7109375" customWidth="1"/>
    <col min="16131" max="16132" width="4.140625" customWidth="1"/>
    <col min="16133" max="16133" width="44.5703125" customWidth="1"/>
    <col min="16134" max="16138" width="16" customWidth="1"/>
    <col min="16139" max="16139" width="4.140625" customWidth="1"/>
    <col min="16141" max="16141" width="11.28515625" bestFit="1" customWidth="1"/>
    <col min="16142" max="16142" width="10.140625" bestFit="1" customWidth="1"/>
  </cols>
  <sheetData>
    <row r="1" spans="3:15" ht="12" customHeight="1">
      <c r="C1" s="13"/>
      <c r="D1" s="345" t="s">
        <v>166</v>
      </c>
      <c r="E1" s="345"/>
      <c r="F1" s="345"/>
      <c r="G1" s="345"/>
      <c r="H1" s="345"/>
      <c r="I1" s="345"/>
      <c r="J1" s="345"/>
      <c r="K1" s="345"/>
      <c r="L1" s="345"/>
      <c r="M1" s="13"/>
    </row>
    <row r="2" spans="3:15" ht="12" customHeight="1">
      <c r="C2" s="13"/>
      <c r="D2" s="345" t="s">
        <v>167</v>
      </c>
      <c r="E2" s="345"/>
      <c r="F2" s="345"/>
      <c r="G2" s="345"/>
      <c r="H2" s="345"/>
      <c r="I2" s="345"/>
      <c r="J2" s="345"/>
      <c r="K2" s="345"/>
      <c r="L2" s="345"/>
      <c r="M2" s="13"/>
    </row>
    <row r="3" spans="3:15" ht="12" customHeight="1">
      <c r="C3" s="13"/>
      <c r="D3" s="345" t="s">
        <v>237</v>
      </c>
      <c r="E3" s="345"/>
      <c r="F3" s="345"/>
      <c r="G3" s="345"/>
      <c r="H3" s="345"/>
      <c r="I3" s="345"/>
      <c r="J3" s="345"/>
      <c r="K3" s="345"/>
      <c r="L3" s="345"/>
      <c r="M3" s="13"/>
    </row>
    <row r="4" spans="3:15" ht="12" customHeight="1">
      <c r="C4" s="13"/>
      <c r="D4" s="345" t="str">
        <f>ACEP!B5</f>
        <v>ENERO A MARZO 2023</v>
      </c>
      <c r="E4" s="345"/>
      <c r="F4" s="345"/>
      <c r="G4" s="345"/>
      <c r="H4" s="345"/>
      <c r="I4" s="345"/>
      <c r="J4" s="345"/>
      <c r="K4" s="345"/>
      <c r="L4" s="345"/>
      <c r="M4" s="13"/>
    </row>
    <row r="5" spans="3:15" ht="12" customHeight="1">
      <c r="C5" s="13"/>
      <c r="D5" s="345" t="s">
        <v>168</v>
      </c>
      <c r="E5" s="345"/>
      <c r="F5" s="345"/>
      <c r="G5" s="345"/>
      <c r="H5" s="345"/>
      <c r="I5" s="345"/>
      <c r="J5" s="345"/>
      <c r="K5" s="345"/>
      <c r="L5" s="345"/>
      <c r="M5" s="13"/>
    </row>
    <row r="6" spans="3:15" ht="20.100000000000001" customHeight="1">
      <c r="C6" s="13"/>
      <c r="D6" s="353" t="s">
        <v>327</v>
      </c>
      <c r="E6" s="354"/>
      <c r="F6" s="354"/>
      <c r="G6" s="354"/>
      <c r="H6" s="355" t="s">
        <v>150</v>
      </c>
      <c r="I6" s="350" t="s">
        <v>7</v>
      </c>
      <c r="J6" s="350" t="s">
        <v>8</v>
      </c>
      <c r="K6" s="350" t="s">
        <v>151</v>
      </c>
      <c r="L6" s="277" t="s">
        <v>328</v>
      </c>
      <c r="M6" s="13"/>
    </row>
    <row r="7" spans="3:15" ht="15" customHeight="1">
      <c r="C7" s="13"/>
      <c r="D7" s="126"/>
      <c r="E7" s="110"/>
      <c r="F7" s="344" t="s">
        <v>238</v>
      </c>
      <c r="G7" s="344"/>
      <c r="H7" s="356"/>
      <c r="I7" s="351"/>
      <c r="J7" s="351"/>
      <c r="K7" s="351"/>
      <c r="L7" s="343"/>
      <c r="M7" s="13"/>
    </row>
    <row r="8" spans="3:15" ht="15" customHeight="1">
      <c r="C8" s="13"/>
      <c r="D8" s="127"/>
      <c r="E8" s="111"/>
      <c r="F8" s="111"/>
      <c r="G8" s="112" t="s">
        <v>239</v>
      </c>
      <c r="H8" s="356"/>
      <c r="I8" s="351"/>
      <c r="J8" s="351"/>
      <c r="K8" s="351"/>
      <c r="L8" s="343"/>
      <c r="M8" s="13"/>
    </row>
    <row r="9" spans="3:15" ht="21.95" customHeight="1">
      <c r="C9" s="13"/>
      <c r="D9" s="346" t="s">
        <v>240</v>
      </c>
      <c r="E9" s="347"/>
      <c r="F9" s="347"/>
      <c r="G9" s="347"/>
      <c r="H9" s="54">
        <f>+H10+H47</f>
        <v>123968226</v>
      </c>
      <c r="I9" s="54">
        <f>+I10+I47</f>
        <v>123968226</v>
      </c>
      <c r="J9" s="81">
        <f>+J10+J47</f>
        <v>113777633</v>
      </c>
      <c r="K9" s="81">
        <f>+K10+K47</f>
        <v>105488439</v>
      </c>
      <c r="L9" s="128">
        <f>+I9-J9</f>
        <v>10190593</v>
      </c>
      <c r="M9" s="13"/>
    </row>
    <row r="10" spans="3:15" ht="21.95" customHeight="1">
      <c r="C10" s="13"/>
      <c r="D10" s="346" t="s">
        <v>241</v>
      </c>
      <c r="E10" s="347"/>
      <c r="F10" s="347"/>
      <c r="G10" s="347"/>
      <c r="H10" s="54">
        <f>+H11+H20+H39+H44</f>
        <v>123968226</v>
      </c>
      <c r="I10" s="54">
        <f>+I11+I20+I39+I44</f>
        <v>123968226</v>
      </c>
      <c r="J10" s="54">
        <f>+J11+J20+J39+J44</f>
        <v>113500632</v>
      </c>
      <c r="K10" s="54">
        <f>+K11+K20+K39+K44</f>
        <v>105211438</v>
      </c>
      <c r="L10" s="128">
        <f>+I10-J10</f>
        <v>10467594</v>
      </c>
      <c r="M10" s="13"/>
      <c r="O10" s="19"/>
    </row>
    <row r="11" spans="3:15" ht="17.100000000000001" customHeight="1">
      <c r="C11" s="13"/>
      <c r="D11" s="348" t="s">
        <v>242</v>
      </c>
      <c r="E11" s="349"/>
      <c r="F11" s="349"/>
      <c r="G11" s="349"/>
      <c r="H11" s="38">
        <f>+H12</f>
        <v>97793352</v>
      </c>
      <c r="I11" s="38">
        <f>+I12</f>
        <v>97793352</v>
      </c>
      <c r="J11" s="45">
        <f>+J12</f>
        <v>89210243</v>
      </c>
      <c r="K11" s="38">
        <f>+K12</f>
        <v>81405381</v>
      </c>
      <c r="L11" s="129">
        <f>+L12</f>
        <v>8583109</v>
      </c>
      <c r="M11" s="13"/>
    </row>
    <row r="12" spans="3:15" ht="17.100000000000001" customHeight="1">
      <c r="C12" s="13"/>
      <c r="D12" s="57"/>
      <c r="E12" s="55" t="s">
        <v>243</v>
      </c>
      <c r="F12" s="352" t="s">
        <v>244</v>
      </c>
      <c r="G12" s="352"/>
      <c r="H12" s="38">
        <f>SUM(H13:H19)</f>
        <v>97793352</v>
      </c>
      <c r="I12" s="38">
        <f t="shared" ref="I12:K12" si="0">SUM(I13:I19)</f>
        <v>97793352</v>
      </c>
      <c r="J12" s="38">
        <f t="shared" si="0"/>
        <v>89210243</v>
      </c>
      <c r="K12" s="38">
        <f t="shared" si="0"/>
        <v>81405381</v>
      </c>
      <c r="L12" s="129">
        <f>SUM(L13:L19)</f>
        <v>8583109</v>
      </c>
      <c r="M12" s="13"/>
    </row>
    <row r="13" spans="3:15" ht="17.100000000000001" customHeight="1">
      <c r="C13" s="13"/>
      <c r="D13" s="57"/>
      <c r="E13" s="13"/>
      <c r="F13" s="55" t="s">
        <v>245</v>
      </c>
      <c r="G13" s="35" t="s">
        <v>246</v>
      </c>
      <c r="H13" s="38">
        <f>'AC 01'!P19+'AC 01'!P142+'AC 01'!P162</f>
        <v>37089447</v>
      </c>
      <c r="I13" s="38">
        <f>'AC 01'!Q19+'AC 01'!Q142+'AC 01'!Q162</f>
        <v>37089447</v>
      </c>
      <c r="J13" s="38">
        <f>'AC 01'!R19+'AC 01'!R142+'AC 01'!R162</f>
        <v>34354585</v>
      </c>
      <c r="K13" s="38">
        <f>'AC 01'!S19+'AC 01'!S142+'AC 01'!S162</f>
        <v>34354585</v>
      </c>
      <c r="L13" s="130">
        <f>+I13-J13</f>
        <v>2734862</v>
      </c>
      <c r="M13" s="13"/>
    </row>
    <row r="14" spans="3:15" ht="17.100000000000001" customHeight="1">
      <c r="C14" s="13"/>
      <c r="D14" s="57"/>
      <c r="E14" s="13"/>
      <c r="F14" s="55" t="s">
        <v>247</v>
      </c>
      <c r="G14" s="35" t="s">
        <v>248</v>
      </c>
      <c r="H14" s="38">
        <f>'AC 01'!P166+'AC 01'!P171</f>
        <v>4707000</v>
      </c>
      <c r="I14" s="38">
        <f>'AC 01'!Q166+'AC 01'!Q171</f>
        <v>4707000</v>
      </c>
      <c r="J14" s="38">
        <f>'AC 01'!R166+'AC 01'!R171</f>
        <v>4647670</v>
      </c>
      <c r="K14" s="38">
        <f>'AC 01'!S166+'AC 01'!S171</f>
        <v>4114493</v>
      </c>
      <c r="L14" s="130">
        <f t="shared" ref="L14:L19" si="1">+I14-J14</f>
        <v>59330</v>
      </c>
      <c r="M14" s="13"/>
    </row>
    <row r="15" spans="3:15" ht="17.100000000000001" customHeight="1">
      <c r="C15" s="13"/>
      <c r="D15" s="57"/>
      <c r="E15" s="13"/>
      <c r="F15" s="55" t="s">
        <v>249</v>
      </c>
      <c r="G15" s="35" t="s">
        <v>250</v>
      </c>
      <c r="H15" s="38">
        <f>'AC 01'!P3+'AC 01'!P20+'AC 01'!P21+'AC 01'!P22+'AC 01'!P23+'AC 01'!P24+'AC 01'!P25+'AC 01'!P143+'AC 01'!P144+'AC 01'!P163+'AC 01'!P164+'AC 01'!P165</f>
        <v>16174095</v>
      </c>
      <c r="I15" s="38">
        <f>'AC 01'!Q3+'AC 01'!Q20+'AC 01'!Q21+'AC 01'!Q22+'AC 01'!Q23+'AC 01'!Q24+'AC 01'!Q25+'AC 01'!Q143+'AC 01'!Q144+'AC 01'!Q163+'AC 01'!Q164+'AC 01'!Q165</f>
        <v>16174095</v>
      </c>
      <c r="J15" s="38">
        <f>'AC 01'!R3+'AC 01'!R20+'AC 01'!R21+'AC 01'!R22+'AC 01'!R23+'AC 01'!R24+'AC 01'!R25+'AC 01'!R143+'AC 01'!R144+'AC 01'!R163+'AC 01'!R164+'AC 01'!R165</f>
        <v>16696961</v>
      </c>
      <c r="K15" s="38">
        <f>'AC 01'!S3+'AC 01'!S20+'AC 01'!S21+'AC 01'!S22+'AC 01'!S23+'AC 01'!S24+'AC 01'!S25+'AC 01'!S143+'AC 01'!S144+'AC 01'!S163+'AC 01'!S164+'AC 01'!S165</f>
        <v>16696961</v>
      </c>
      <c r="L15" s="130">
        <f>+I15-J15</f>
        <v>-522866</v>
      </c>
      <c r="M15" s="13"/>
    </row>
    <row r="16" spans="3:15" ht="17.100000000000001" customHeight="1">
      <c r="C16" s="13"/>
      <c r="D16" s="57"/>
      <c r="E16" s="13"/>
      <c r="F16" s="55" t="s">
        <v>251</v>
      </c>
      <c r="G16" s="35" t="s">
        <v>252</v>
      </c>
      <c r="H16" s="38">
        <f>'AC 01'!P4+'AC 01'!P5+'AC 01'!P6+'AC 01'!P7+'AC 01'!P8+'AC 01'!P9+'AC 01'!P10+'AC 01'!P26+'AC 01'!P27+'AC 01'!P28+'AC 01'!P29+'AC 01'!P30+'AC 01'!P31+'AC 01'!P32+'AC 01'!P145+'AC 01'!P146+'AC 01'!P147+'AC 01'!P148+'AC 01'!P149+'AC 01'!P150</f>
        <v>18421276</v>
      </c>
      <c r="I16" s="38">
        <f>'AC 01'!Q4+'AC 01'!Q5+'AC 01'!Q6+'AC 01'!Q7+'AC 01'!Q8+'AC 01'!Q9+'AC 01'!Q10+'AC 01'!Q26+'AC 01'!Q27+'AC 01'!Q28+'AC 01'!Q29+'AC 01'!Q30+'AC 01'!Q31+'AC 01'!Q32+'AC 01'!Q145+'AC 01'!Q146+'AC 01'!Q147+'AC 01'!Q148+'AC 01'!Q149+'AC 01'!Q150</f>
        <v>18421276</v>
      </c>
      <c r="J16" s="38">
        <f>'AC 01'!R4+'AC 01'!R5+'AC 01'!R6+'AC 01'!R7+'AC 01'!R8+'AC 01'!R9+'AC 01'!R10+'AC 01'!R26+'AC 01'!R27+'AC 01'!R28+'AC 01'!R29+'AC 01'!R30+'AC 01'!R31+'AC 01'!R32+'AC 01'!R145+'AC 01'!R146+'AC 01'!R147+'AC 01'!R148+'AC 01'!R149+'AC 01'!R150</f>
        <v>20047097</v>
      </c>
      <c r="K16" s="38">
        <f>'AC 01'!S4+'AC 01'!S5+'AC 01'!S6+'AC 01'!S7+'AC 01'!S8+'AC 01'!S9+'AC 01'!S10+'AC 01'!S26+'AC 01'!S27+'AC 01'!S28+'AC 01'!S29+'AC 01'!S30+'AC 01'!S31+'AC 01'!S32+'AC 01'!S145+'AC 01'!S146+'AC 01'!S147+'AC 01'!S148+'AC 01'!S149+'AC 01'!S150</f>
        <v>12775412</v>
      </c>
      <c r="L16" s="130">
        <f>+I16-J16</f>
        <v>-1625821</v>
      </c>
      <c r="M16" s="13"/>
    </row>
    <row r="17" spans="3:14" ht="17.100000000000001" customHeight="1">
      <c r="C17" s="13"/>
      <c r="D17" s="57"/>
      <c r="E17" s="13"/>
      <c r="F17" s="55" t="s">
        <v>253</v>
      </c>
      <c r="G17" s="35" t="s">
        <v>254</v>
      </c>
      <c r="H17" s="38">
        <f>'AC 01'!P11+'AC 01'!P12+'AC 01'!P13+'AC 01'!P14+'AC 01'!P33+'AC 01'!P34+'AC 01'!P35+'AC 01'!P36+'AC 01'!P151+'AC 01'!P152+'AC 01'!P153+'AC 01'!P154+'AC 01'!P167+'AC 01'!P168+'AC 01'!P170+'AC 01'!P172+'AC 01'!P173+'AC 01'!P291</f>
        <v>18476248</v>
      </c>
      <c r="I17" s="38">
        <f>'AC 01'!Q11+'AC 01'!Q12+'AC 01'!Q13+'AC 01'!Q14+'AC 01'!Q33+'AC 01'!Q34+'AC 01'!Q35+'AC 01'!Q36+'AC 01'!Q151+'AC 01'!Q152+'AC 01'!Q153+'AC 01'!Q154+'AC 01'!Q167+'AC 01'!Q168+'AC 01'!Q170+'AC 01'!Q172+'AC 01'!Q173+'AC 01'!Q291</f>
        <v>18476248</v>
      </c>
      <c r="J17" s="38">
        <f>'AC 01'!R11+'AC 01'!R12+'AC 01'!R13+'AC 01'!R14+'AC 01'!R33+'AC 01'!R34+'AC 01'!R35+'AC 01'!R36+'AC 01'!R151+'AC 01'!R152+'AC 01'!R153+'AC 01'!R154+'AC 01'!R167+'AC 01'!R168+'AC 01'!R170+'AC 01'!R172+'AC 01'!R173+'AC 01'!R291</f>
        <v>13177003</v>
      </c>
      <c r="K17" s="38">
        <f>'AC 01'!S11+'AC 01'!S12+'AC 01'!S13+'AC 01'!S14+'AC 01'!S33+'AC 01'!S34+'AC 01'!S35+'AC 01'!S36+'AC 01'!S151+'AC 01'!S152+'AC 01'!S153+'AC 01'!S154+'AC 01'!S167+'AC 01'!S168+'AC 01'!S170+'AC 01'!S172+'AC 01'!S173+'AC 01'!S291</f>
        <v>13177003</v>
      </c>
      <c r="L17" s="130">
        <f t="shared" si="1"/>
        <v>5299245</v>
      </c>
      <c r="M17" s="13"/>
    </row>
    <row r="18" spans="3:14" ht="17.100000000000001" customHeight="1">
      <c r="C18" s="13"/>
      <c r="D18" s="57"/>
      <c r="E18" s="13"/>
      <c r="F18" s="55" t="s">
        <v>255</v>
      </c>
      <c r="G18" s="35" t="s">
        <v>256</v>
      </c>
      <c r="H18" s="38">
        <v>0</v>
      </c>
      <c r="I18" s="38">
        <v>0</v>
      </c>
      <c r="J18" s="38">
        <v>0</v>
      </c>
      <c r="K18" s="38">
        <v>0</v>
      </c>
      <c r="L18" s="130">
        <f t="shared" si="1"/>
        <v>0</v>
      </c>
      <c r="M18" s="13"/>
    </row>
    <row r="19" spans="3:14" ht="17.100000000000001" customHeight="1">
      <c r="C19" s="13"/>
      <c r="D19" s="57"/>
      <c r="E19" s="13"/>
      <c r="F19" s="55" t="s">
        <v>257</v>
      </c>
      <c r="G19" s="35" t="s">
        <v>258</v>
      </c>
      <c r="H19" s="38">
        <f>'AC 01'!P15+'AC 01'!P37+'AC 01'!P174</f>
        <v>2925286</v>
      </c>
      <c r="I19" s="38">
        <f>'AC 01'!Q15+'AC 01'!Q37+'AC 01'!Q174</f>
        <v>2925286</v>
      </c>
      <c r="J19" s="38">
        <f>'AC 01'!R15+'AC 01'!R37+'AC 01'!R174</f>
        <v>286927</v>
      </c>
      <c r="K19" s="38">
        <f>'AC 01'!S15+'AC 01'!S37+'AC 01'!S174</f>
        <v>286927</v>
      </c>
      <c r="L19" s="130">
        <f t="shared" si="1"/>
        <v>2638359</v>
      </c>
      <c r="M19" s="13"/>
    </row>
    <row r="20" spans="3:14" ht="17.100000000000001" customHeight="1">
      <c r="C20" s="13"/>
      <c r="D20" s="348" t="s">
        <v>259</v>
      </c>
      <c r="E20" s="349"/>
      <c r="F20" s="349"/>
      <c r="G20" s="349"/>
      <c r="H20" s="38">
        <f>+H21+H30</f>
        <v>25697874</v>
      </c>
      <c r="I20" s="38">
        <f>+I21+I30</f>
        <v>25697874</v>
      </c>
      <c r="J20" s="38">
        <f>+J21+J30</f>
        <v>15572924</v>
      </c>
      <c r="K20" s="38">
        <f>+K21+K30</f>
        <v>15088592</v>
      </c>
      <c r="L20" s="129">
        <f>+L21+L30</f>
        <v>10124950</v>
      </c>
      <c r="M20" s="13"/>
    </row>
    <row r="21" spans="3:14" ht="17.100000000000001" customHeight="1">
      <c r="C21" s="13"/>
      <c r="D21" s="57"/>
      <c r="E21" s="55" t="s">
        <v>260</v>
      </c>
      <c r="F21" s="352" t="s">
        <v>261</v>
      </c>
      <c r="G21" s="352"/>
      <c r="H21" s="45">
        <f>SUM(H22:H29)</f>
        <v>5256901</v>
      </c>
      <c r="I21" s="38">
        <f>SUM(I22:I29)</f>
        <v>5256901</v>
      </c>
      <c r="J21" s="45">
        <f>SUM(J22:J29)</f>
        <v>3215032</v>
      </c>
      <c r="K21" s="38">
        <f>SUM(K22:K29)</f>
        <v>2999077</v>
      </c>
      <c r="L21" s="129">
        <f>SUM(L22:L29)</f>
        <v>2041869</v>
      </c>
      <c r="M21" s="13"/>
    </row>
    <row r="22" spans="3:14" ht="17.100000000000001" customHeight="1">
      <c r="C22" s="13"/>
      <c r="D22" s="57"/>
      <c r="E22" s="13"/>
      <c r="F22" s="55" t="s">
        <v>262</v>
      </c>
      <c r="G22" s="35" t="s">
        <v>263</v>
      </c>
      <c r="H22" s="38">
        <f>'AC 01'!P16+'AC 01'!P38+'AC 01'!P39+'AC 01'!P40+'AC 01'!P41+'AC 01'!P42+'AC 01'!P43+'AC 01'!P155+'AC 01'!P175+'AC 01'!P176+'AC 01'!P177+'AC 01'!P178+'AC 01'!P179+'AC 01'!P180+'AC 01'!P292+'AC 01'!P293+'AC 01'!P294</f>
        <v>2613967</v>
      </c>
      <c r="I22" s="38">
        <f>'AC 01'!Q16+'AC 01'!Q38+'AC 01'!Q39+'AC 01'!Q40+'AC 01'!Q41+'AC 01'!Q42+'AC 01'!Q43+'AC 01'!Q155+'AC 01'!Q175+'AC 01'!Q176+'AC 01'!Q177+'AC 01'!Q178+'AC 01'!Q179+'AC 01'!Q180+'AC 01'!Q292+'AC 01'!Q293+'AC 01'!Q294</f>
        <v>2613967</v>
      </c>
      <c r="J22" s="38">
        <f>'AC 01'!R16+'AC 01'!R38+'AC 01'!R39+'AC 01'!R40+'AC 01'!R41+'AC 01'!R42+'AC 01'!R43+'AC 01'!R155+'AC 01'!R175+'AC 01'!R176+'AC 01'!R177+'AC 01'!R178+'AC 01'!R179+'AC 01'!R180+'AC 01'!R292+'AC 01'!R293+'AC 01'!R294</f>
        <v>2403769</v>
      </c>
      <c r="K22" s="38">
        <f>'AC 01'!S16+'AC 01'!S38+'AC 01'!S39+'AC 01'!S40+'AC 01'!S41+'AC 01'!S42+'AC 01'!S43+'AC 01'!S155+'AC 01'!S175+'AC 01'!S176+'AC 01'!S177+'AC 01'!S178+'AC 01'!S179+'AC 01'!S180+'AC 01'!S292+'AC 01'!S293+'AC 01'!S294</f>
        <v>2384217</v>
      </c>
      <c r="L22" s="130">
        <f>+I22-J22</f>
        <v>210198</v>
      </c>
      <c r="M22" s="13"/>
    </row>
    <row r="23" spans="3:14" ht="17.100000000000001" customHeight="1">
      <c r="C23" s="13"/>
      <c r="D23" s="57"/>
      <c r="E23" s="13"/>
      <c r="F23" s="55" t="s">
        <v>264</v>
      </c>
      <c r="G23" s="35" t="s">
        <v>265</v>
      </c>
      <c r="H23" s="38">
        <f>'AC 01'!P44+'AC 01'!P45+'AC 01'!P46+'AC 01'!P47+'AC 01'!P156+'AC 01'!P181+'AC 01'!P182+'AC 01'!P183+'AC 01'!P184+'AC 01'!P185+'AC 01'!P295+'AC 01'!P296</f>
        <v>150085</v>
      </c>
      <c r="I23" s="38">
        <f>'AC 01'!Q44+'AC 01'!Q45+'AC 01'!Q46+'AC 01'!Q47+'AC 01'!Q156+'AC 01'!Q181+'AC 01'!Q182+'AC 01'!Q183+'AC 01'!Q184+'AC 01'!Q185+'AC 01'!Q295+'AC 01'!Q296</f>
        <v>150085</v>
      </c>
      <c r="J23" s="38">
        <f>'AC 01'!R44+'AC 01'!R45+'AC 01'!R46+'AC 01'!R47+'AC 01'!R156+'AC 01'!R181+'AC 01'!R182+'AC 01'!R183+'AC 01'!R184+'AC 01'!R185+'AC 01'!R295+'AC 01'!R296</f>
        <v>102248</v>
      </c>
      <c r="K23" s="38">
        <f>'AC 01'!S44+'AC 01'!S45+'AC 01'!S46+'AC 01'!S47+'AC 01'!S156+'AC 01'!S181+'AC 01'!S182+'AC 01'!S183+'AC 01'!S184+'AC 01'!S185+'AC 01'!S295+'AC 01'!S296</f>
        <v>92649</v>
      </c>
      <c r="L23" s="130">
        <f t="shared" ref="L23:L29" si="2">+I23-J23</f>
        <v>47837</v>
      </c>
      <c r="M23" s="13"/>
    </row>
    <row r="24" spans="3:14" ht="17.100000000000001" customHeight="1">
      <c r="C24" s="13"/>
      <c r="D24" s="57"/>
      <c r="E24" s="13"/>
      <c r="F24" s="55" t="s">
        <v>266</v>
      </c>
      <c r="G24" s="35" t="s">
        <v>267</v>
      </c>
      <c r="H24" s="38">
        <f>'AC 01'!P48+'AC 01'!P49+'AC 01'!P186+'AC 01'!P187+'AC 01'!P188+'AC 01'!P189+'AC 01'!P190</f>
        <v>231000</v>
      </c>
      <c r="I24" s="38">
        <f>'AC 01'!Q48+'AC 01'!Q49+'AC 01'!Q186+'AC 01'!Q187+'AC 01'!Q188+'AC 01'!Q189+'AC 01'!Q190</f>
        <v>231000</v>
      </c>
      <c r="J24" s="38">
        <f>'AC 01'!R48+'AC 01'!R49+'AC 01'!R186+'AC 01'!R187+'AC 01'!R188+'AC 01'!R189+'AC 01'!R190</f>
        <v>20927</v>
      </c>
      <c r="K24" s="38">
        <f>'AC 01'!S48+'AC 01'!S49+'AC 01'!S186+'AC 01'!S187+'AC 01'!S188+'AC 01'!S189+'AC 01'!S190</f>
        <v>20927</v>
      </c>
      <c r="L24" s="130">
        <f t="shared" si="2"/>
        <v>210073</v>
      </c>
      <c r="M24" s="13"/>
    </row>
    <row r="25" spans="3:14" ht="17.100000000000001" customHeight="1">
      <c r="C25" s="13"/>
      <c r="D25" s="57"/>
      <c r="E25" s="13"/>
      <c r="F25" s="55" t="s">
        <v>268</v>
      </c>
      <c r="G25" s="35" t="s">
        <v>269</v>
      </c>
      <c r="H25" s="38">
        <f>'AC 01'!P50+'AC 01'!P51+'AC 01'!P52+'AC 01'!P53+'AC 01'!P54+'AC 01'!P55+'AC 01'!P56+'AC 01'!P57+'AC 01'!P58+'AC 01'!P191+'AC 01'!P192+'AC 01'!P193+'AC 01'!P194+'AC 01'!P195+'AC 01'!P196+'AC 01'!P197+'AC 01'!P198+'AC 01'!P199</f>
        <v>349727</v>
      </c>
      <c r="I25" s="38">
        <f>'AC 01'!Q50+'AC 01'!Q51+'AC 01'!Q52+'AC 01'!Q53+'AC 01'!Q54+'AC 01'!Q55+'AC 01'!Q56+'AC 01'!Q57+'AC 01'!Q58+'AC 01'!Q191+'AC 01'!Q192+'AC 01'!Q193+'AC 01'!Q194+'AC 01'!Q195+'AC 01'!Q196+'AC 01'!Q197+'AC 01'!Q198+'AC 01'!Q199</f>
        <v>349727</v>
      </c>
      <c r="J25" s="38">
        <f>'AC 01'!R50+'AC 01'!R51+'AC 01'!R52+'AC 01'!R53+'AC 01'!R54+'AC 01'!R55+'AC 01'!R56+'AC 01'!R57+'AC 01'!R58+'AC 01'!R191+'AC 01'!R192+'AC 01'!R193+'AC 01'!R194+'AC 01'!R195+'AC 01'!R196+'AC 01'!R197+'AC 01'!R198+'AC 01'!R199</f>
        <v>136034</v>
      </c>
      <c r="K25" s="38">
        <f>'AC 01'!S50+'AC 01'!S51+'AC 01'!S52+'AC 01'!S53+'AC 01'!S54+'AC 01'!S55+'AC 01'!S56+'AC 01'!S57+'AC 01'!S58+'AC 01'!S191+'AC 01'!S192+'AC 01'!S193+'AC 01'!S194+'AC 01'!S195+'AC 01'!S196+'AC 01'!S197+'AC 01'!S198+'AC 01'!S199</f>
        <v>117760</v>
      </c>
      <c r="L25" s="130">
        <f t="shared" si="2"/>
        <v>213693</v>
      </c>
      <c r="M25" s="13"/>
    </row>
    <row r="26" spans="3:14" ht="17.100000000000001" customHeight="1">
      <c r="C26" s="13"/>
      <c r="D26" s="57"/>
      <c r="E26" s="13"/>
      <c r="F26" s="55" t="s">
        <v>270</v>
      </c>
      <c r="G26" s="35" t="s">
        <v>271</v>
      </c>
      <c r="H26" s="45">
        <f>'AC 01'!P59+'AC 01'!P60+'AC 01'!P61+'AC 01'!P62+'AC 01'!P63+'AC 01'!P64+'AC 01'!P200+'AC 01'!P201+'AC 01'!P202+'AC 01'!P203+'AC 01'!P204+'AC 01'!P205</f>
        <v>1483977</v>
      </c>
      <c r="I26" s="45">
        <f>'AC 01'!Q59+'AC 01'!Q60+'AC 01'!Q61+'AC 01'!Q62+'AC 01'!Q63+'AC 01'!Q64+'AC 01'!Q200+'AC 01'!Q201+'AC 01'!Q202+'AC 01'!Q203+'AC 01'!Q204+'AC 01'!Q205</f>
        <v>1483977</v>
      </c>
      <c r="J26" s="45">
        <f>'AC 01'!R59+'AC 01'!R60+'AC 01'!R61+'AC 01'!R62+'AC 01'!R63+'AC 01'!R64+'AC 01'!R200+'AC 01'!R201+'AC 01'!R202+'AC 01'!R203+'AC 01'!R204+'AC 01'!R205</f>
        <v>379424</v>
      </c>
      <c r="K26" s="45">
        <f>'AC 01'!S59+'AC 01'!S60+'AC 01'!S61+'AC 01'!S62+'AC 01'!S63+'AC 01'!S64+'AC 01'!S200+'AC 01'!S201+'AC 01'!S202+'AC 01'!S203+'AC 01'!S204+'AC 01'!S205</f>
        <v>213358</v>
      </c>
      <c r="L26" s="130">
        <f t="shared" si="2"/>
        <v>1104553</v>
      </c>
      <c r="M26" s="13"/>
    </row>
    <row r="27" spans="3:14" ht="17.100000000000001" customHeight="1">
      <c r="C27" s="13"/>
      <c r="D27" s="57"/>
      <c r="E27" s="13"/>
      <c r="F27" s="55" t="s">
        <v>272</v>
      </c>
      <c r="G27" s="35" t="s">
        <v>273</v>
      </c>
      <c r="H27" s="38">
        <f>'AC 01'!P65+'AC 01'!P66+'AC 01'!P67+'AC 01'!P68+'AC 01'!P206+'AC 01'!P207+'AC 01'!P208+'AC 01'!P297</f>
        <v>176000</v>
      </c>
      <c r="I27" s="38">
        <f>'AC 01'!Q65+'AC 01'!Q66+'AC 01'!Q67+'AC 01'!Q68+'AC 01'!Q206+'AC 01'!Q207+'AC 01'!Q208+'AC 01'!Q297</f>
        <v>176000</v>
      </c>
      <c r="J27" s="38">
        <f>'AC 01'!R65+'AC 01'!R66+'AC 01'!R67+'AC 01'!R68+'AC 01'!R206+'AC 01'!R207+'AC 01'!R208+'AC 01'!R297</f>
        <v>108327</v>
      </c>
      <c r="K27" s="38">
        <f>'AC 01'!S65+'AC 01'!S66+'AC 01'!S67+'AC 01'!S68+'AC 01'!S206+'AC 01'!S207+'AC 01'!S208+'AC 01'!S297</f>
        <v>108327</v>
      </c>
      <c r="L27" s="130">
        <f t="shared" si="2"/>
        <v>67673</v>
      </c>
      <c r="M27" s="13"/>
    </row>
    <row r="28" spans="3:14" ht="17.100000000000001" customHeight="1">
      <c r="C28" s="13"/>
      <c r="D28" s="57"/>
      <c r="E28" s="13"/>
      <c r="F28" s="55" t="s">
        <v>274</v>
      </c>
      <c r="G28" s="35" t="s">
        <v>275</v>
      </c>
      <c r="H28" s="45">
        <f>'AC 01'!P69+'AC 01'!P70+'AC 01'!P71+'AC 01'!P209+'AC 01'!P210+'AC 01'!P211+'AC 01'!P212</f>
        <v>33000</v>
      </c>
      <c r="I28" s="45">
        <f>'AC 01'!Q69+'AC 01'!Q70+'AC 01'!Q71+'AC 01'!Q209+'AC 01'!Q210+'AC 01'!Q211+'AC 01'!Q212</f>
        <v>33000</v>
      </c>
      <c r="J28" s="45">
        <f>'AC 01'!R69+'AC 01'!R70+'AC 01'!R71+'AC 01'!R209+'AC 01'!R210+'AC 01'!R211+'AC 01'!R212</f>
        <v>870</v>
      </c>
      <c r="K28" s="45">
        <f>'AC 01'!S69+'AC 01'!S70+'AC 01'!S71+'AC 01'!S209+'AC 01'!S210+'AC 01'!S211+'AC 01'!S212</f>
        <v>870</v>
      </c>
      <c r="L28" s="130">
        <f t="shared" si="2"/>
        <v>32130</v>
      </c>
      <c r="M28" s="13"/>
    </row>
    <row r="29" spans="3:14" ht="17.100000000000001" customHeight="1">
      <c r="C29" s="13"/>
      <c r="D29" s="57"/>
      <c r="E29" s="13"/>
      <c r="F29" s="55" t="s">
        <v>276</v>
      </c>
      <c r="G29" s="35" t="s">
        <v>277</v>
      </c>
      <c r="H29" s="38">
        <f>'AC 01'!P72+'AC 01'!P73+'AC 01'!P74+'AC 01'!P75+'AC 01'!P76+'AC 01'!P77+'AC 01'!P78+'AC 01'!P79+'AC 01'!P157+'AC 01'!P213+'AC 01'!P214+'AC 01'!P215+'AC 01'!P216+'AC 01'!P217+'AC 01'!P218+'AC 01'!P219+'AC 01'!P169</f>
        <v>219145</v>
      </c>
      <c r="I29" s="38">
        <f>'AC 01'!Q72+'AC 01'!Q73+'AC 01'!Q74+'AC 01'!Q75+'AC 01'!Q76+'AC 01'!Q77+'AC 01'!Q78+'AC 01'!Q79+'AC 01'!Q157+'AC 01'!Q213+'AC 01'!Q214+'AC 01'!Q215+'AC 01'!Q216+'AC 01'!Q217+'AC 01'!Q218+'AC 01'!Q219+'AC 01'!Q169</f>
        <v>219145</v>
      </c>
      <c r="J29" s="38">
        <f>'AC 01'!R72+'AC 01'!R73+'AC 01'!R74+'AC 01'!R75+'AC 01'!R76+'AC 01'!R77+'AC 01'!R78+'AC 01'!R79+'AC 01'!R157+'AC 01'!R213+'AC 01'!R214+'AC 01'!R215+'AC 01'!R216+'AC 01'!R217+'AC 01'!R218+'AC 01'!R219+'AC 01'!R169</f>
        <v>63433</v>
      </c>
      <c r="K29" s="38">
        <f>'AC 01'!S72+'AC 01'!S73+'AC 01'!S74+'AC 01'!S75+'AC 01'!S76+'AC 01'!S77+'AC 01'!S78+'AC 01'!S79+'AC 01'!S157+'AC 01'!S213+'AC 01'!S214+'AC 01'!S215+'AC 01'!S216+'AC 01'!S217+'AC 01'!S218+'AC 01'!S219+'AC 01'!S169</f>
        <v>60969</v>
      </c>
      <c r="L29" s="130">
        <f t="shared" si="2"/>
        <v>155712</v>
      </c>
      <c r="M29" s="13"/>
    </row>
    <row r="30" spans="3:14" ht="17.100000000000001" customHeight="1">
      <c r="C30" s="13"/>
      <c r="D30" s="57"/>
      <c r="E30" s="55" t="s">
        <v>278</v>
      </c>
      <c r="F30" s="352" t="s">
        <v>279</v>
      </c>
      <c r="G30" s="352"/>
      <c r="H30" s="38">
        <f>SUM(H31:H38)</f>
        <v>20440973</v>
      </c>
      <c r="I30" s="38">
        <f>SUM(I31:I38)</f>
        <v>20440973</v>
      </c>
      <c r="J30" s="38">
        <f>SUM(J31:J38)</f>
        <v>12357892</v>
      </c>
      <c r="K30" s="38">
        <f>SUM(K31:K38)</f>
        <v>12089515</v>
      </c>
      <c r="L30" s="129">
        <f>SUM(L31:L38)</f>
        <v>8083081</v>
      </c>
      <c r="M30" s="13"/>
      <c r="N30" s="19"/>
    </row>
    <row r="31" spans="3:14" ht="17.100000000000001" customHeight="1">
      <c r="C31" s="13"/>
      <c r="D31" s="57"/>
      <c r="E31" s="13"/>
      <c r="F31" s="55" t="s">
        <v>280</v>
      </c>
      <c r="G31" s="35" t="s">
        <v>281</v>
      </c>
      <c r="H31" s="38">
        <f>'AC 01'!P17+'AC 01'!P80+'AC 01'!P81+'AC 01'!P82+'AC 01'!P83+'AC 01'!P84+'AC 01'!P85+'AC 01'!P86+'AC 01'!P87+'AC 01'!P88+'AC 01'!P220+'AC 01'!P221+'AC 01'!P222+'AC 01'!P223+'AC 01'!P224+'AC 01'!P225+'AC 01'!P226+'AC 01'!P227+'AC 01'!P228+'AC 01'!P229+'AC 01'!P230+'AC 01'!P298</f>
        <v>2849941</v>
      </c>
      <c r="I31" s="38">
        <f>'AC 01'!Q17+'AC 01'!Q80+'AC 01'!Q81+'AC 01'!Q82+'AC 01'!Q83+'AC 01'!Q84+'AC 01'!Q85+'AC 01'!Q86+'AC 01'!Q87+'AC 01'!Q88+'AC 01'!Q220+'AC 01'!Q221+'AC 01'!Q222+'AC 01'!Q223+'AC 01'!Q224+'AC 01'!Q225+'AC 01'!Q226+'AC 01'!Q227+'AC 01'!Q228+'AC 01'!Q229+'AC 01'!Q230+'AC 01'!Q298</f>
        <v>2849941</v>
      </c>
      <c r="J31" s="38">
        <f>'AC 01'!R17+'AC 01'!R80+'AC 01'!R81+'AC 01'!R82+'AC 01'!R83+'AC 01'!R84+'AC 01'!R85+'AC 01'!R86+'AC 01'!R87+'AC 01'!R88+'AC 01'!R220+'AC 01'!R221+'AC 01'!R222+'AC 01'!R223+'AC 01'!R224+'AC 01'!R225+'AC 01'!R226+'AC 01'!R227+'AC 01'!R228+'AC 01'!R229+'AC 01'!R230+'AC 01'!R298</f>
        <v>1975370</v>
      </c>
      <c r="K31" s="38">
        <f>'AC 01'!S17+'AC 01'!S80+'AC 01'!S81+'AC 01'!S82+'AC 01'!S83+'AC 01'!S84+'AC 01'!S85+'AC 01'!S86+'AC 01'!S87+'AC 01'!S88+'AC 01'!S220+'AC 01'!S221+'AC 01'!S222+'AC 01'!S223+'AC 01'!S224+'AC 01'!S225+'AC 01'!S226+'AC 01'!S227+'AC 01'!S228+'AC 01'!S229+'AC 01'!S230+'AC 01'!S298</f>
        <v>1944444</v>
      </c>
      <c r="L31" s="130">
        <f t="shared" ref="L31:L38" si="3">+I31-J31</f>
        <v>874571</v>
      </c>
      <c r="M31" s="13"/>
    </row>
    <row r="32" spans="3:14" ht="17.100000000000001" customHeight="1">
      <c r="C32" s="13"/>
      <c r="D32" s="57"/>
      <c r="E32" s="13"/>
      <c r="F32" s="55" t="s">
        <v>282</v>
      </c>
      <c r="G32" s="35" t="s">
        <v>283</v>
      </c>
      <c r="H32" s="38">
        <f>'AC 01'!P89+'AC 01'!P90+'AC 01'!P92+'AC 01'!P93+'AC 01'!P94+'AC 01'!P231+'AC 01'!P232+'AC 01'!P233+'AC 01'!P234</f>
        <v>1202000</v>
      </c>
      <c r="I32" s="38">
        <f>'AC 01'!Q89+'AC 01'!Q90+'AC 01'!Q92+'AC 01'!Q93+'AC 01'!Q94+'AC 01'!Q231+'AC 01'!Q232+'AC 01'!Q233+'AC 01'!Q234</f>
        <v>1202000</v>
      </c>
      <c r="J32" s="38">
        <f>'AC 01'!R89+'AC 01'!R90+'AC 01'!R92+'AC 01'!R93+'AC 01'!R94+'AC 01'!R231+'AC 01'!R232+'AC 01'!R233+'AC 01'!R234</f>
        <v>733452</v>
      </c>
      <c r="K32" s="38">
        <f>'AC 01'!S89+'AC 01'!S90+'AC 01'!S92+'AC 01'!S93+'AC 01'!S94+'AC 01'!S231+'AC 01'!S232+'AC 01'!S233+'AC 01'!S234</f>
        <v>703033</v>
      </c>
      <c r="L32" s="130">
        <f t="shared" si="3"/>
        <v>468548</v>
      </c>
      <c r="M32" s="13"/>
    </row>
    <row r="33" spans="3:13" ht="17.100000000000001" customHeight="1">
      <c r="C33" s="13"/>
      <c r="D33" s="57"/>
      <c r="E33" s="13"/>
      <c r="F33" s="55" t="s">
        <v>284</v>
      </c>
      <c r="G33" s="35" t="s">
        <v>285</v>
      </c>
      <c r="H33" s="38">
        <f>'AC 01'!P95+'AC 01'!P96+'AC 01'!P97+'AC 01'!P98+'AC 01'!P99+'AC 01'!P100+'AC 01'!P101+'AC 01'!P102+'AC 01'!P103+'AC 01'!P104+'AC 01'!P105+'AC 01'!P106+'AC 01'!P107+'AC 01'!P108+'AC 01'!P158+'AC 01'!P235+'AC 01'!P236+'AC 01'!P237+'AC 01'!P238+'AC 01'!P239+'AC 01'!P240+'AC 01'!P241+'AC 01'!P242+'AC 01'!P243+'AC 01'!P244+'AC 01'!P245+'AC 01'!P246+'AC 01'!P247+'AC 01'!P248+'AC 01'!P249+'AC 01'!P299+'AC 01'!P300+'AC 01'!P91</f>
        <v>4802850</v>
      </c>
      <c r="I33" s="38">
        <f>'AC 01'!Q95+'AC 01'!Q96+'AC 01'!Q97+'AC 01'!Q98+'AC 01'!Q99+'AC 01'!Q100+'AC 01'!Q101+'AC 01'!Q102+'AC 01'!Q103+'AC 01'!Q104+'AC 01'!Q105+'AC 01'!Q106+'AC 01'!Q107+'AC 01'!Q108+'AC 01'!Q158+'AC 01'!Q235+'AC 01'!Q236+'AC 01'!Q237+'AC 01'!Q238+'AC 01'!Q239+'AC 01'!Q240+'AC 01'!Q241+'AC 01'!Q242+'AC 01'!Q243+'AC 01'!Q244+'AC 01'!Q245+'AC 01'!Q246+'AC 01'!Q247+'AC 01'!Q248+'AC 01'!Q249+'AC 01'!Q299+'AC 01'!Q300+'AC 01'!Q91</f>
        <v>4802850</v>
      </c>
      <c r="J33" s="38">
        <f>'AC 01'!R95+'AC 01'!R96+'AC 01'!R97+'AC 01'!R98+'AC 01'!R99+'AC 01'!R100+'AC 01'!R101+'AC 01'!R102+'AC 01'!R103+'AC 01'!R104+'AC 01'!R105+'AC 01'!R106+'AC 01'!R107+'AC 01'!R108+'AC 01'!R158+'AC 01'!R235+'AC 01'!R236+'AC 01'!R237+'AC 01'!R238+'AC 01'!R239+'AC 01'!R240+'AC 01'!R241+'AC 01'!R242+'AC 01'!R243+'AC 01'!R244+'AC 01'!R245+'AC 01'!R246+'AC 01'!R247+'AC 01'!R248+'AC 01'!R249+'AC 01'!R299+'AC 01'!R300+'AC 01'!R91</f>
        <v>5126997</v>
      </c>
      <c r="K33" s="38">
        <f>'AC 01'!S95+'AC 01'!S96+'AC 01'!S97+'AC 01'!S98+'AC 01'!S99+'AC 01'!S100+'AC 01'!S101+'AC 01'!S102+'AC 01'!S103+'AC 01'!S104+'AC 01'!S105+'AC 01'!S106+'AC 01'!S107+'AC 01'!S108+'AC 01'!S158+'AC 01'!S235+'AC 01'!S236+'AC 01'!S237+'AC 01'!S238+'AC 01'!S239+'AC 01'!S240+'AC 01'!S241+'AC 01'!S242+'AC 01'!S243+'AC 01'!S244+'AC 01'!S245+'AC 01'!S246+'AC 01'!S247+'AC 01'!S248+'AC 01'!S249+'AC 01'!S299+'AC 01'!S300+'AC 01'!S91</f>
        <v>5101616</v>
      </c>
      <c r="L33" s="130">
        <f t="shared" si="3"/>
        <v>-324147</v>
      </c>
      <c r="M33" s="13"/>
    </row>
    <row r="34" spans="3:13" ht="17.100000000000001" customHeight="1">
      <c r="C34" s="13"/>
      <c r="D34" s="57"/>
      <c r="E34" s="13"/>
      <c r="F34" s="55" t="s">
        <v>286</v>
      </c>
      <c r="G34" s="35" t="s">
        <v>287</v>
      </c>
      <c r="H34" s="38">
        <f>'AC 01'!P109+'AC 01'!P110+'AC 01'!P111+'AC 01'!P250+'AC 01'!P251+'AC 01'!P252+'AC 01'!P253</f>
        <v>3090559</v>
      </c>
      <c r="I34" s="38">
        <f>'AC 01'!Q109+'AC 01'!Q110+'AC 01'!Q111+'AC 01'!Q250+'AC 01'!Q251+'AC 01'!Q252+'AC 01'!Q253</f>
        <v>3090559</v>
      </c>
      <c r="J34" s="38">
        <f>'AC 01'!R109+'AC 01'!R110+'AC 01'!R111+'AC 01'!R250+'AC 01'!R251+'AC 01'!R252+'AC 01'!R253</f>
        <v>390626</v>
      </c>
      <c r="K34" s="38">
        <f>'AC 01'!S109+'AC 01'!S110+'AC 01'!S111+'AC 01'!S250+'AC 01'!S251+'AC 01'!S252+'AC 01'!S253</f>
        <v>323473</v>
      </c>
      <c r="L34" s="130">
        <f t="shared" si="3"/>
        <v>2699933</v>
      </c>
      <c r="M34" s="13"/>
    </row>
    <row r="35" spans="3:13" ht="17.100000000000001" customHeight="1">
      <c r="C35" s="13"/>
      <c r="D35" s="57"/>
      <c r="E35" s="13"/>
      <c r="F35" s="55" t="s">
        <v>288</v>
      </c>
      <c r="G35" s="35" t="s">
        <v>289</v>
      </c>
      <c r="H35" s="45">
        <f>'AC 01'!P112+'AC 01'!P113+'AC 01'!P114+'AC 01'!P115+'AC 01'!P116+'AC 01'!P117+'AC 01'!P118+'AC 01'!P119+'AC 01'!P120+'AC 01'!P254+'AC 01'!P255+'AC 01'!P256+'AC 01'!P257+'AC 01'!P258+'AC 01'!P259+'AC 01'!P260+'AC 01'!P261+'AC 01'!P262</f>
        <v>5684039</v>
      </c>
      <c r="I35" s="45">
        <f>'AC 01'!Q112+'AC 01'!Q113+'AC 01'!Q114+'AC 01'!Q115+'AC 01'!Q116+'AC 01'!Q117+'AC 01'!Q118+'AC 01'!Q119+'AC 01'!Q120+'AC 01'!Q254+'AC 01'!Q255+'AC 01'!Q256+'AC 01'!Q257+'AC 01'!Q258+'AC 01'!Q259+'AC 01'!Q260+'AC 01'!Q261+'AC 01'!Q262</f>
        <v>5684039</v>
      </c>
      <c r="J35" s="45">
        <f>'AC 01'!R112+'AC 01'!R113+'AC 01'!R114+'AC 01'!R115+'AC 01'!R116+'AC 01'!R117+'AC 01'!R118+'AC 01'!R119+'AC 01'!R120+'AC 01'!R254+'AC 01'!R255+'AC 01'!R256+'AC 01'!R257+'AC 01'!R258+'AC 01'!R259+'AC 01'!R260+'AC 01'!R261+'AC 01'!R262</f>
        <v>1650805</v>
      </c>
      <c r="K35" s="45">
        <f>'AC 01'!S112+'AC 01'!S113+'AC 01'!S114+'AC 01'!S115+'AC 01'!S116+'AC 01'!S117+'AC 01'!S118+'AC 01'!S119+'AC 01'!S120+'AC 01'!S254+'AC 01'!S255+'AC 01'!S256+'AC 01'!S257+'AC 01'!S258+'AC 01'!S259+'AC 01'!S260+'AC 01'!S261+'AC 01'!S262</f>
        <v>1584546</v>
      </c>
      <c r="L35" s="130">
        <f t="shared" si="3"/>
        <v>4033234</v>
      </c>
      <c r="M35" s="13"/>
    </row>
    <row r="36" spans="3:13" ht="17.100000000000001" customHeight="1">
      <c r="C36" s="13"/>
      <c r="D36" s="57"/>
      <c r="E36" s="13"/>
      <c r="F36" s="55" t="s">
        <v>290</v>
      </c>
      <c r="G36" s="35" t="s">
        <v>291</v>
      </c>
      <c r="H36" s="38">
        <f>'AC 01'!P121+'AC 01'!P122+'AC 01'!P123+'AC 01'!P124+'AC 01'!P125+'AC 01'!P126+'AC 01'!P127+'AC 01'!P128+'AC 01'!P159+'AC 01'!P160+'AC 01'!P263+'AC 01'!P264+'AC 01'!P265+'AC 01'!P266+'AC 01'!P267+'AC 01'!P268+'AC 01'!P269+'AC 01'!P270+'AC 01'!P271+'AC 01'!P272+'AC 01'!P273+'AC 01'!P301+'AC 01'!P302+'AC 01'!P303+'AC 01'!P304</f>
        <v>274584</v>
      </c>
      <c r="I36" s="38">
        <f>'AC 01'!Q121+'AC 01'!Q122+'AC 01'!Q123+'AC 01'!Q124+'AC 01'!Q125+'AC 01'!Q126+'AC 01'!Q127+'AC 01'!Q128+'AC 01'!Q159+'AC 01'!Q160+'AC 01'!Q263+'AC 01'!Q264+'AC 01'!Q265+'AC 01'!Q266+'AC 01'!Q267+'AC 01'!Q268+'AC 01'!Q269+'AC 01'!Q270+'AC 01'!Q271+'AC 01'!Q272+'AC 01'!Q273+'AC 01'!Q301+'AC 01'!Q302+'AC 01'!Q303+'AC 01'!Q304</f>
        <v>274584</v>
      </c>
      <c r="J36" s="38">
        <f>'AC 01'!R121+'AC 01'!R122+'AC 01'!R123+'AC 01'!R124+'AC 01'!R125+'AC 01'!R126+'AC 01'!R127+'AC 01'!R128+'AC 01'!R159+'AC 01'!R160+'AC 01'!R263+'AC 01'!R264+'AC 01'!R265+'AC 01'!R266+'AC 01'!R267+'AC 01'!R268+'AC 01'!R269+'AC 01'!R270+'AC 01'!R271+'AC 01'!R272+'AC 01'!R273+'AC 01'!R301+'AC 01'!R302+'AC 01'!R303+'AC 01'!R304</f>
        <v>168268</v>
      </c>
      <c r="K36" s="38">
        <f>'AC 01'!S121+'AC 01'!S122+'AC 01'!S123+'AC 01'!S124+'AC 01'!S125+'AC 01'!S126+'AC 01'!S127+'AC 01'!S128+'AC 01'!S159+'AC 01'!S160+'AC 01'!S263+'AC 01'!S264+'AC 01'!S265+'AC 01'!S266+'AC 01'!S267+'AC 01'!S268+'AC 01'!S269+'AC 01'!S270+'AC 01'!S271+'AC 01'!S272+'AC 01'!S273+'AC 01'!S301+'AC 01'!S302+'AC 01'!S303+'AC 01'!S304</f>
        <v>152864</v>
      </c>
      <c r="L36" s="130">
        <f t="shared" si="3"/>
        <v>106316</v>
      </c>
      <c r="M36" s="13"/>
    </row>
    <row r="37" spans="3:13" ht="17.100000000000001" customHeight="1">
      <c r="C37" s="13"/>
      <c r="D37" s="131"/>
      <c r="E37" s="132"/>
      <c r="F37" s="59" t="s">
        <v>292</v>
      </c>
      <c r="G37" s="78" t="s">
        <v>293</v>
      </c>
      <c r="H37" s="60">
        <f>'AC 01'!P129+'AC 01'!P130+'AC 01'!P131+'AC 01'!P132+'AC 01'!P274+'AC 01'!P275+'AC 01'!P276+'AC 01'!P277</f>
        <v>243500</v>
      </c>
      <c r="I37" s="60">
        <f>'AC 01'!Q129+'AC 01'!Q130+'AC 01'!Q131+'AC 01'!Q132+'AC 01'!Q274+'AC 01'!Q275+'AC 01'!Q276+'AC 01'!Q277</f>
        <v>243500</v>
      </c>
      <c r="J37" s="60">
        <f>'AC 01'!R129+'AC 01'!R130+'AC 01'!R131+'AC 01'!R132+'AC 01'!R274+'AC 01'!R275+'AC 01'!R276+'AC 01'!R277</f>
        <v>294493</v>
      </c>
      <c r="K37" s="60">
        <f>'AC 01'!S129+'AC 01'!S130+'AC 01'!S131+'AC 01'!S132+'AC 01'!S274+'AC 01'!S275+'AC 01'!S276+'AC 01'!S277</f>
        <v>261658</v>
      </c>
      <c r="L37" s="202">
        <f t="shared" si="3"/>
        <v>-50993</v>
      </c>
      <c r="M37" s="13"/>
    </row>
    <row r="38" spans="3:13" ht="17.100000000000001" customHeight="1">
      <c r="C38" s="13"/>
      <c r="D38" s="57"/>
      <c r="E38" s="13"/>
      <c r="F38" s="55" t="s">
        <v>294</v>
      </c>
      <c r="G38" s="35" t="s">
        <v>295</v>
      </c>
      <c r="H38" s="38">
        <f>'AC 01'!P18+'AC 01'!P133+'AC 01'!P134+'AC 01'!P135+'AC 01'!P136+'AC 01'!P137+'AC 01'!P161+'AC 01'!P278+'AC 01'!P279+'AC 01'!P280+'AC 01'!P281+'AC 01'!P282+'AC 01'!P283+'AC 01'!P289+'AC 01'!P290+'AC 01'!P305</f>
        <v>2293500</v>
      </c>
      <c r="I38" s="38">
        <f>'AC 01'!Q18+'AC 01'!Q133+'AC 01'!Q134+'AC 01'!Q135+'AC 01'!Q136+'AC 01'!Q137+'AC 01'!Q161+'AC 01'!Q278+'AC 01'!Q279+'AC 01'!Q280+'AC 01'!Q281+'AC 01'!Q282+'AC 01'!Q283+'AC 01'!Q305</f>
        <v>2293500</v>
      </c>
      <c r="J38" s="38">
        <f>'AC 01'!R18+'AC 01'!R133+'AC 01'!R134+'AC 01'!R135+'AC 01'!R136+'AC 01'!R137+'AC 01'!R161+'AC 01'!R278+'AC 01'!R279+'AC 01'!R280+'AC 01'!R281+'AC 01'!R282+'AC 01'!R283+'AC 01'!R305</f>
        <v>2017881</v>
      </c>
      <c r="K38" s="251">
        <f>'AC 01'!S18+'AC 01'!S133+'AC 01'!S134+'AC 01'!S135+'AC 01'!S136+'AC 01'!S137+'AC 01'!S161+'AC 01'!S278+'AC 01'!S279+'AC 01'!S280+'AC 01'!S281+'AC 01'!S282+'AC 01'!S283+'AC 01'!S305</f>
        <v>2017881</v>
      </c>
      <c r="L38" s="252">
        <f t="shared" si="3"/>
        <v>275619</v>
      </c>
      <c r="M38" s="13"/>
    </row>
    <row r="39" spans="3:13" ht="17.100000000000001" customHeight="1">
      <c r="C39" s="13"/>
      <c r="D39" s="348" t="s">
        <v>296</v>
      </c>
      <c r="E39" s="349"/>
      <c r="F39" s="349"/>
      <c r="G39" s="349"/>
      <c r="H39" s="38">
        <f>+H40</f>
        <v>477000</v>
      </c>
      <c r="I39" s="38">
        <f>+I40</f>
        <v>477000</v>
      </c>
      <c r="J39" s="38">
        <f>+J40</f>
        <v>313720</v>
      </c>
      <c r="K39" s="251">
        <f>+K40</f>
        <v>313720</v>
      </c>
      <c r="L39" s="58">
        <f>+L40</f>
        <v>163280</v>
      </c>
      <c r="M39" s="13"/>
    </row>
    <row r="40" spans="3:13" ht="17.100000000000001" customHeight="1">
      <c r="C40" s="13"/>
      <c r="D40" s="57"/>
      <c r="E40" s="55" t="s">
        <v>297</v>
      </c>
      <c r="F40" s="352" t="s">
        <v>298</v>
      </c>
      <c r="G40" s="352"/>
      <c r="H40" s="38">
        <f>+H41+H42+H43</f>
        <v>477000</v>
      </c>
      <c r="I40" s="38">
        <f>+I41+I42+I43</f>
        <v>477000</v>
      </c>
      <c r="J40" s="38">
        <f>+J41+J42+J43</f>
        <v>313720</v>
      </c>
      <c r="K40" s="251">
        <f>+K41+K42+K43</f>
        <v>313720</v>
      </c>
      <c r="L40" s="58">
        <f>+L41+L42+L43</f>
        <v>163280</v>
      </c>
      <c r="M40" s="13"/>
    </row>
    <row r="41" spans="3:13" ht="17.100000000000001" customHeight="1">
      <c r="C41" s="13"/>
      <c r="D41" s="57"/>
      <c r="E41" s="13"/>
      <c r="F41" s="55" t="s">
        <v>299</v>
      </c>
      <c r="G41" s="35" t="s">
        <v>300</v>
      </c>
      <c r="H41" s="38">
        <f>'AC 01'!P138+'AC 01'!P284</f>
        <v>425000</v>
      </c>
      <c r="I41" s="38">
        <f>'AC 01'!Q138+'AC 01'!Q284</f>
        <v>425000</v>
      </c>
      <c r="J41" s="38">
        <f>'AC 01'!R138+'AC 01'!R284</f>
        <v>283720</v>
      </c>
      <c r="K41" s="251">
        <f>'AC 01'!S138+'AC 01'!S284</f>
        <v>283720</v>
      </c>
      <c r="L41" s="58">
        <f>+I41-J41</f>
        <v>141280</v>
      </c>
      <c r="M41" s="13"/>
    </row>
    <row r="42" spans="3:13" ht="17.100000000000001" customHeight="1">
      <c r="C42" s="13"/>
      <c r="D42" s="57"/>
      <c r="E42" s="13"/>
      <c r="F42" s="55">
        <v>4400</v>
      </c>
      <c r="G42" s="35" t="s">
        <v>301</v>
      </c>
      <c r="H42" s="38">
        <f>'AC 01'!P285</f>
        <v>52000</v>
      </c>
      <c r="I42" s="38">
        <f>'AC 01'!Q285</f>
        <v>52000</v>
      </c>
      <c r="J42" s="38">
        <f>'AC 01'!R285</f>
        <v>30000</v>
      </c>
      <c r="K42" s="251">
        <f>'AC 01'!S285</f>
        <v>30000</v>
      </c>
      <c r="L42" s="58">
        <f>+I42-J42</f>
        <v>22000</v>
      </c>
      <c r="M42" s="13"/>
    </row>
    <row r="43" spans="3:13" ht="17.100000000000001" customHeight="1">
      <c r="C43" s="13"/>
      <c r="D43" s="57"/>
      <c r="E43" s="13"/>
      <c r="F43" s="55">
        <v>4600</v>
      </c>
      <c r="G43" s="35" t="s">
        <v>406</v>
      </c>
      <c r="H43" s="38">
        <f>+'AC 01'!P286</f>
        <v>0</v>
      </c>
      <c r="I43" s="38">
        <f>+'AC 01'!Q286</f>
        <v>0</v>
      </c>
      <c r="J43" s="38">
        <f>+'AC 01'!R286</f>
        <v>0</v>
      </c>
      <c r="K43" s="38">
        <f>'AC 01'!S286</f>
        <v>0</v>
      </c>
      <c r="L43" s="129">
        <f>+I43-J43</f>
        <v>0</v>
      </c>
      <c r="M43" s="13"/>
    </row>
    <row r="44" spans="3:13" ht="17.100000000000001" customHeight="1">
      <c r="C44" s="13"/>
      <c r="D44" s="348" t="s">
        <v>302</v>
      </c>
      <c r="E44" s="349"/>
      <c r="F44" s="349"/>
      <c r="G44" s="349"/>
      <c r="H44" s="38">
        <f>+H45</f>
        <v>0</v>
      </c>
      <c r="I44" s="38">
        <f>+I45</f>
        <v>0</v>
      </c>
      <c r="J44" s="38">
        <f t="shared" ref="J44:L45" si="4">+J45</f>
        <v>8403745</v>
      </c>
      <c r="K44" s="38">
        <f t="shared" si="4"/>
        <v>8403745</v>
      </c>
      <c r="L44" s="129">
        <f t="shared" si="4"/>
        <v>0</v>
      </c>
      <c r="M44" s="13"/>
    </row>
    <row r="45" spans="3:13" ht="17.100000000000001" customHeight="1">
      <c r="C45" s="13"/>
      <c r="D45" s="57"/>
      <c r="E45" s="55" t="s">
        <v>278</v>
      </c>
      <c r="F45" s="352" t="s">
        <v>279</v>
      </c>
      <c r="G45" s="352"/>
      <c r="H45" s="58">
        <f>+H46</f>
        <v>0</v>
      </c>
      <c r="I45" s="56">
        <f>+I46</f>
        <v>0</v>
      </c>
      <c r="J45" s="58">
        <f t="shared" si="4"/>
        <v>8403745</v>
      </c>
      <c r="K45" s="56">
        <f t="shared" si="4"/>
        <v>8403745</v>
      </c>
      <c r="L45" s="58">
        <f t="shared" si="4"/>
        <v>0</v>
      </c>
      <c r="M45" s="13"/>
    </row>
    <row r="46" spans="3:13" ht="17.100000000000001" customHeight="1">
      <c r="C46" s="13"/>
      <c r="D46" s="57"/>
      <c r="E46" s="13"/>
      <c r="F46" s="55" t="s">
        <v>294</v>
      </c>
      <c r="G46" s="35" t="s">
        <v>295</v>
      </c>
      <c r="H46" s="45">
        <f>+'AC 01'!P310</f>
        <v>0</v>
      </c>
      <c r="I46" s="45">
        <f>+'AC 01'!Q310</f>
        <v>0</v>
      </c>
      <c r="J46" s="45">
        <f>+'AC 01'!R289</f>
        <v>8403745</v>
      </c>
      <c r="K46" s="45">
        <f>'AC 01'!S289</f>
        <v>8403745</v>
      </c>
      <c r="L46" s="45">
        <v>0</v>
      </c>
      <c r="M46" s="13"/>
    </row>
    <row r="47" spans="3:13" ht="21.95" customHeight="1">
      <c r="C47" s="13"/>
      <c r="D47" s="346" t="s">
        <v>303</v>
      </c>
      <c r="E47" s="347"/>
      <c r="F47" s="347"/>
      <c r="G47" s="347"/>
      <c r="H47" s="54">
        <f>+H48+H55</f>
        <v>0</v>
      </c>
      <c r="I47" s="54">
        <f>+I48+I55</f>
        <v>0</v>
      </c>
      <c r="J47" s="54">
        <f>+J48+J55</f>
        <v>277001</v>
      </c>
      <c r="K47" s="54">
        <f>+K48+K55</f>
        <v>277001</v>
      </c>
      <c r="L47" s="128">
        <f>+L48+L55</f>
        <v>-277001</v>
      </c>
      <c r="M47" s="13"/>
    </row>
    <row r="48" spans="3:13" ht="17.100000000000001" customHeight="1">
      <c r="C48" s="13"/>
      <c r="D48" s="348" t="s">
        <v>304</v>
      </c>
      <c r="E48" s="349"/>
      <c r="F48" s="349"/>
      <c r="G48" s="349"/>
      <c r="H48" s="38">
        <f>+H49+H53</f>
        <v>0</v>
      </c>
      <c r="I48" s="38">
        <f>+I49+I53</f>
        <v>0</v>
      </c>
      <c r="J48" s="38">
        <f>+J49+J53</f>
        <v>0</v>
      </c>
      <c r="K48" s="38">
        <f>+K49+K53</f>
        <v>0</v>
      </c>
      <c r="L48" s="129">
        <f>+L49+L53</f>
        <v>0</v>
      </c>
      <c r="M48" s="13"/>
    </row>
    <row r="49" spans="3:13" ht="17.100000000000001" customHeight="1">
      <c r="C49" s="13"/>
      <c r="D49" s="57"/>
      <c r="E49" s="55" t="s">
        <v>305</v>
      </c>
      <c r="F49" s="352" t="s">
        <v>306</v>
      </c>
      <c r="G49" s="352"/>
      <c r="H49" s="58">
        <f>+H50+H51+H52</f>
        <v>0</v>
      </c>
      <c r="I49" s="56">
        <f>+I50+I51+I52</f>
        <v>0</v>
      </c>
      <c r="J49" s="134">
        <f>+J50+J51+J52</f>
        <v>0</v>
      </c>
      <c r="K49" s="58">
        <f>+K50+K51+K52</f>
        <v>0</v>
      </c>
      <c r="L49" s="130">
        <f>+L50+L51+L52</f>
        <v>0</v>
      </c>
      <c r="M49" s="13"/>
    </row>
    <row r="50" spans="3:13" ht="17.100000000000001" customHeight="1">
      <c r="C50" s="13"/>
      <c r="D50" s="57"/>
      <c r="E50" s="13"/>
      <c r="F50" s="55" t="s">
        <v>307</v>
      </c>
      <c r="G50" s="35" t="s">
        <v>308</v>
      </c>
      <c r="H50" s="61">
        <v>0</v>
      </c>
      <c r="I50" s="61">
        <v>0</v>
      </c>
      <c r="J50" s="61">
        <v>0</v>
      </c>
      <c r="K50" s="61">
        <v>0</v>
      </c>
      <c r="L50" s="129">
        <f>+I50-J50</f>
        <v>0</v>
      </c>
      <c r="M50" s="13"/>
    </row>
    <row r="51" spans="3:13" ht="17.100000000000001" customHeight="1">
      <c r="C51" s="13"/>
      <c r="D51" s="57"/>
      <c r="E51" s="13"/>
      <c r="F51" s="55" t="s">
        <v>309</v>
      </c>
      <c r="G51" s="35" t="s">
        <v>310</v>
      </c>
      <c r="H51" s="38">
        <f>+'AC 01'!P139+'AC 01'!P140+'AC 01'!P287+'AC 01'!P288</f>
        <v>0</v>
      </c>
      <c r="I51" s="38">
        <f>+'AC 01'!Q139+'AC 01'!Q140+'AC 01'!Q287+'AC 01'!Q288</f>
        <v>0</v>
      </c>
      <c r="J51" s="38">
        <f>+'AC 01'!R139+'AC 01'!R140+'AC 01'!R287+'AC 01'!R288</f>
        <v>0</v>
      </c>
      <c r="K51" s="38">
        <v>0</v>
      </c>
      <c r="L51" s="38">
        <v>0</v>
      </c>
      <c r="M51" s="13"/>
    </row>
    <row r="52" spans="3:13" ht="17.100000000000001" customHeight="1">
      <c r="C52" s="13"/>
      <c r="D52" s="57"/>
      <c r="E52" s="13"/>
      <c r="F52" s="55" t="s">
        <v>311</v>
      </c>
      <c r="G52" s="35" t="s">
        <v>312</v>
      </c>
      <c r="H52" s="61">
        <v>0</v>
      </c>
      <c r="I52" s="61">
        <v>0</v>
      </c>
      <c r="J52" s="61">
        <v>0</v>
      </c>
      <c r="K52" s="61">
        <v>0</v>
      </c>
      <c r="L52" s="129">
        <f>+I52-J52</f>
        <v>0</v>
      </c>
      <c r="M52" s="13"/>
    </row>
    <row r="53" spans="3:13" ht="17.100000000000001" customHeight="1">
      <c r="C53" s="13"/>
      <c r="D53" s="57"/>
      <c r="E53" s="55" t="s">
        <v>313</v>
      </c>
      <c r="F53" s="352" t="s">
        <v>314</v>
      </c>
      <c r="G53" s="352"/>
      <c r="H53" s="38">
        <f>+H54</f>
        <v>0</v>
      </c>
      <c r="I53" s="38">
        <f>+I54</f>
        <v>0</v>
      </c>
      <c r="J53" s="38">
        <f>+J54</f>
        <v>0</v>
      </c>
      <c r="K53" s="38">
        <f>+K54</f>
        <v>0</v>
      </c>
      <c r="L53" s="129">
        <f>+L54</f>
        <v>0</v>
      </c>
      <c r="M53" s="13"/>
    </row>
    <row r="54" spans="3:13" ht="17.100000000000001" customHeight="1">
      <c r="C54" s="13"/>
      <c r="D54" s="57"/>
      <c r="E54" s="13"/>
      <c r="F54" s="55" t="s">
        <v>315</v>
      </c>
      <c r="G54" s="35" t="s">
        <v>316</v>
      </c>
      <c r="H54" s="38">
        <f>+'AC 01'!P141</f>
        <v>0</v>
      </c>
      <c r="I54" s="38">
        <f>+'AC 01'!Q141</f>
        <v>0</v>
      </c>
      <c r="J54" s="38">
        <f>+'AC 01'!R141</f>
        <v>0</v>
      </c>
      <c r="K54" s="38">
        <v>0</v>
      </c>
      <c r="L54" s="129">
        <f>+I54-J54</f>
        <v>0</v>
      </c>
      <c r="M54" s="13"/>
    </row>
    <row r="55" spans="3:13" ht="17.100000000000001" customHeight="1">
      <c r="C55" s="13"/>
      <c r="D55" s="348" t="s">
        <v>317</v>
      </c>
      <c r="E55" s="349"/>
      <c r="F55" s="349"/>
      <c r="G55" s="349"/>
      <c r="H55" s="61">
        <f>+H56</f>
        <v>0</v>
      </c>
      <c r="I55" s="61">
        <f t="shared" ref="H55:K56" si="5">+I56</f>
        <v>0</v>
      </c>
      <c r="J55" s="39">
        <f t="shared" si="5"/>
        <v>277001</v>
      </c>
      <c r="K55" s="39">
        <f t="shared" si="5"/>
        <v>277001</v>
      </c>
      <c r="L55" s="129">
        <f>+I55-J55</f>
        <v>-277001</v>
      </c>
      <c r="M55" s="13"/>
    </row>
    <row r="56" spans="3:13" ht="17.100000000000001" customHeight="1">
      <c r="C56" s="13"/>
      <c r="D56" s="57"/>
      <c r="E56" s="55" t="s">
        <v>278</v>
      </c>
      <c r="F56" s="352" t="s">
        <v>279</v>
      </c>
      <c r="G56" s="352"/>
      <c r="H56" s="61">
        <f t="shared" si="5"/>
        <v>0</v>
      </c>
      <c r="I56" s="61">
        <f t="shared" si="5"/>
        <v>0</v>
      </c>
      <c r="J56" s="39">
        <f t="shared" si="5"/>
        <v>277001</v>
      </c>
      <c r="K56" s="39">
        <f t="shared" si="5"/>
        <v>277001</v>
      </c>
      <c r="L56" s="129">
        <f>+I56-J56</f>
        <v>-277001</v>
      </c>
      <c r="M56" s="13"/>
    </row>
    <row r="57" spans="3:13" ht="17.100000000000001" customHeight="1">
      <c r="C57" s="13"/>
      <c r="D57" s="131"/>
      <c r="E57" s="132"/>
      <c r="F57" s="59" t="s">
        <v>294</v>
      </c>
      <c r="G57" s="78" t="s">
        <v>295</v>
      </c>
      <c r="H57" s="133">
        <f>+'AC 01'!P311</f>
        <v>0</v>
      </c>
      <c r="I57" s="133">
        <f>+'AC 01'!Q311</f>
        <v>0</v>
      </c>
      <c r="J57" s="217">
        <f>+'AC 01'!R290</f>
        <v>277001</v>
      </c>
      <c r="K57" s="217">
        <f>'AC 01'!S290</f>
        <v>277001</v>
      </c>
      <c r="L57" s="202">
        <f>+I57-J57</f>
        <v>-277001</v>
      </c>
      <c r="M57" s="13"/>
    </row>
    <row r="58" spans="3:13" ht="0.95" customHeight="1">
      <c r="C58" s="13"/>
      <c r="D58" s="297"/>
      <c r="E58" s="297"/>
      <c r="F58" s="297"/>
      <c r="G58" s="297"/>
      <c r="H58" s="297"/>
      <c r="I58" s="297"/>
      <c r="J58" s="297"/>
      <c r="K58" s="297"/>
      <c r="L58" s="297"/>
      <c r="M58" s="13"/>
    </row>
    <row r="59" spans="3:13" ht="33" customHeight="1">
      <c r="C59" s="13"/>
      <c r="D59" s="13"/>
      <c r="E59" s="298"/>
      <c r="F59" s="298"/>
      <c r="G59" s="298"/>
      <c r="H59" s="298"/>
      <c r="I59" s="298"/>
      <c r="J59" s="298"/>
      <c r="K59" s="298"/>
      <c r="L59" s="298"/>
      <c r="M59" s="13"/>
    </row>
    <row r="60" spans="3:13" ht="19.5" customHeight="1">
      <c r="J60" s="10"/>
      <c r="K60" s="10"/>
      <c r="L60" s="10"/>
    </row>
    <row r="61" spans="3:13">
      <c r="D61" s="296" t="s">
        <v>421</v>
      </c>
      <c r="E61" s="296"/>
      <c r="F61" s="296"/>
      <c r="G61" s="296"/>
      <c r="K61" s="11" t="s">
        <v>47</v>
      </c>
    </row>
    <row r="62" spans="3:13">
      <c r="D62" s="357" t="s">
        <v>426</v>
      </c>
      <c r="E62" s="357"/>
      <c r="F62" s="357"/>
      <c r="G62" s="357"/>
      <c r="K62" s="227" t="s">
        <v>48</v>
      </c>
    </row>
  </sheetData>
  <mergeCells count="33">
    <mergeCell ref="D61:G61"/>
    <mergeCell ref="D62:G62"/>
    <mergeCell ref="D44:G44"/>
    <mergeCell ref="F56:G56"/>
    <mergeCell ref="D58:L58"/>
    <mergeCell ref="E59:L59"/>
    <mergeCell ref="F45:G45"/>
    <mergeCell ref="D47:G47"/>
    <mergeCell ref="D48:G48"/>
    <mergeCell ref="F49:G49"/>
    <mergeCell ref="F53:G53"/>
    <mergeCell ref="D55:G55"/>
    <mergeCell ref="D9:G9"/>
    <mergeCell ref="D10:G10"/>
    <mergeCell ref="D11:G11"/>
    <mergeCell ref="K6:K8"/>
    <mergeCell ref="F40:G40"/>
    <mergeCell ref="D20:G20"/>
    <mergeCell ref="F21:G21"/>
    <mergeCell ref="F30:G30"/>
    <mergeCell ref="D39:G39"/>
    <mergeCell ref="F12:G12"/>
    <mergeCell ref="D6:G6"/>
    <mergeCell ref="H6:H8"/>
    <mergeCell ref="I6:I8"/>
    <mergeCell ref="J6:J8"/>
    <mergeCell ref="L6:L8"/>
    <mergeCell ref="F7:G7"/>
    <mergeCell ref="D1:L1"/>
    <mergeCell ref="D2:L2"/>
    <mergeCell ref="D3:L3"/>
    <mergeCell ref="D4:L4"/>
    <mergeCell ref="D5:L5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zoomScale="120" zoomScaleNormal="120" workbookViewId="0">
      <selection activeCell="N14" sqref="N14"/>
    </sheetView>
  </sheetViews>
  <sheetFormatPr baseColWidth="10" defaultColWidth="9.140625" defaultRowHeight="11.25"/>
  <cols>
    <col min="1" max="1" width="4.140625" style="172" customWidth="1"/>
    <col min="2" max="3" width="2.5703125" style="172" customWidth="1"/>
    <col min="4" max="4" width="50.7109375" style="172" customWidth="1"/>
    <col min="5" max="10" width="14.28515625" style="172" customWidth="1"/>
    <col min="11" max="11" width="9.140625" style="172"/>
    <col min="12" max="12" width="12.85546875" style="172" bestFit="1" customWidth="1"/>
    <col min="13" max="13" width="9.28515625" style="172" bestFit="1" customWidth="1"/>
    <col min="14" max="14" width="12.85546875" style="172" bestFit="1" customWidth="1"/>
    <col min="15" max="15" width="9.140625" style="172"/>
    <col min="16" max="16" width="12.85546875" style="172" bestFit="1" customWidth="1"/>
    <col min="17" max="255" width="9.140625" style="172"/>
    <col min="256" max="256" width="4.140625" style="172" customWidth="1"/>
    <col min="257" max="258" width="2.5703125" style="172" customWidth="1"/>
    <col min="259" max="259" width="50.7109375" style="172" customWidth="1"/>
    <col min="260" max="265" width="14.28515625" style="172" customWidth="1"/>
    <col min="266" max="266" width="4.140625" style="172" customWidth="1"/>
    <col min="267" max="511" width="9.140625" style="172"/>
    <col min="512" max="512" width="4.140625" style="172" customWidth="1"/>
    <col min="513" max="514" width="2.5703125" style="172" customWidth="1"/>
    <col min="515" max="515" width="50.7109375" style="172" customWidth="1"/>
    <col min="516" max="521" width="14.28515625" style="172" customWidth="1"/>
    <col min="522" max="522" width="4.140625" style="172" customWidth="1"/>
    <col min="523" max="767" width="9.140625" style="172"/>
    <col min="768" max="768" width="4.140625" style="172" customWidth="1"/>
    <col min="769" max="770" width="2.5703125" style="172" customWidth="1"/>
    <col min="771" max="771" width="50.7109375" style="172" customWidth="1"/>
    <col min="772" max="777" width="14.28515625" style="172" customWidth="1"/>
    <col min="778" max="778" width="4.140625" style="172" customWidth="1"/>
    <col min="779" max="1023" width="9.140625" style="172"/>
    <col min="1024" max="1024" width="4.140625" style="172" customWidth="1"/>
    <col min="1025" max="1026" width="2.5703125" style="172" customWidth="1"/>
    <col min="1027" max="1027" width="50.7109375" style="172" customWidth="1"/>
    <col min="1028" max="1033" width="14.28515625" style="172" customWidth="1"/>
    <col min="1034" max="1034" width="4.140625" style="172" customWidth="1"/>
    <col min="1035" max="1279" width="9.140625" style="172"/>
    <col min="1280" max="1280" width="4.140625" style="172" customWidth="1"/>
    <col min="1281" max="1282" width="2.5703125" style="172" customWidth="1"/>
    <col min="1283" max="1283" width="50.7109375" style="172" customWidth="1"/>
    <col min="1284" max="1289" width="14.28515625" style="172" customWidth="1"/>
    <col min="1290" max="1290" width="4.140625" style="172" customWidth="1"/>
    <col min="1291" max="1535" width="9.140625" style="172"/>
    <col min="1536" max="1536" width="4.140625" style="172" customWidth="1"/>
    <col min="1537" max="1538" width="2.5703125" style="172" customWidth="1"/>
    <col min="1539" max="1539" width="50.7109375" style="172" customWidth="1"/>
    <col min="1540" max="1545" width="14.28515625" style="172" customWidth="1"/>
    <col min="1546" max="1546" width="4.140625" style="172" customWidth="1"/>
    <col min="1547" max="1791" width="9.140625" style="172"/>
    <col min="1792" max="1792" width="4.140625" style="172" customWidth="1"/>
    <col min="1793" max="1794" width="2.5703125" style="172" customWidth="1"/>
    <col min="1795" max="1795" width="50.7109375" style="172" customWidth="1"/>
    <col min="1796" max="1801" width="14.28515625" style="172" customWidth="1"/>
    <col min="1802" max="1802" width="4.140625" style="172" customWidth="1"/>
    <col min="1803" max="2047" width="9.140625" style="172"/>
    <col min="2048" max="2048" width="4.140625" style="172" customWidth="1"/>
    <col min="2049" max="2050" width="2.5703125" style="172" customWidth="1"/>
    <col min="2051" max="2051" width="50.7109375" style="172" customWidth="1"/>
    <col min="2052" max="2057" width="14.28515625" style="172" customWidth="1"/>
    <col min="2058" max="2058" width="4.140625" style="172" customWidth="1"/>
    <col min="2059" max="2303" width="9.140625" style="172"/>
    <col min="2304" max="2304" width="4.140625" style="172" customWidth="1"/>
    <col min="2305" max="2306" width="2.5703125" style="172" customWidth="1"/>
    <col min="2307" max="2307" width="50.7109375" style="172" customWidth="1"/>
    <col min="2308" max="2313" width="14.28515625" style="172" customWidth="1"/>
    <col min="2314" max="2314" width="4.140625" style="172" customWidth="1"/>
    <col min="2315" max="2559" width="9.140625" style="172"/>
    <col min="2560" max="2560" width="4.140625" style="172" customWidth="1"/>
    <col min="2561" max="2562" width="2.5703125" style="172" customWidth="1"/>
    <col min="2563" max="2563" width="50.7109375" style="172" customWidth="1"/>
    <col min="2564" max="2569" width="14.28515625" style="172" customWidth="1"/>
    <col min="2570" max="2570" width="4.140625" style="172" customWidth="1"/>
    <col min="2571" max="2815" width="9.140625" style="172"/>
    <col min="2816" max="2816" width="4.140625" style="172" customWidth="1"/>
    <col min="2817" max="2818" width="2.5703125" style="172" customWidth="1"/>
    <col min="2819" max="2819" width="50.7109375" style="172" customWidth="1"/>
    <col min="2820" max="2825" width="14.28515625" style="172" customWidth="1"/>
    <col min="2826" max="2826" width="4.140625" style="172" customWidth="1"/>
    <col min="2827" max="3071" width="9.140625" style="172"/>
    <col min="3072" max="3072" width="4.140625" style="172" customWidth="1"/>
    <col min="3073" max="3074" width="2.5703125" style="172" customWidth="1"/>
    <col min="3075" max="3075" width="50.7109375" style="172" customWidth="1"/>
    <col min="3076" max="3081" width="14.28515625" style="172" customWidth="1"/>
    <col min="3082" max="3082" width="4.140625" style="172" customWidth="1"/>
    <col min="3083" max="3327" width="9.140625" style="172"/>
    <col min="3328" max="3328" width="4.140625" style="172" customWidth="1"/>
    <col min="3329" max="3330" width="2.5703125" style="172" customWidth="1"/>
    <col min="3331" max="3331" width="50.7109375" style="172" customWidth="1"/>
    <col min="3332" max="3337" width="14.28515625" style="172" customWidth="1"/>
    <col min="3338" max="3338" width="4.140625" style="172" customWidth="1"/>
    <col min="3339" max="3583" width="9.140625" style="172"/>
    <col min="3584" max="3584" width="4.140625" style="172" customWidth="1"/>
    <col min="3585" max="3586" width="2.5703125" style="172" customWidth="1"/>
    <col min="3587" max="3587" width="50.7109375" style="172" customWidth="1"/>
    <col min="3588" max="3593" width="14.28515625" style="172" customWidth="1"/>
    <col min="3594" max="3594" width="4.140625" style="172" customWidth="1"/>
    <col min="3595" max="3839" width="9.140625" style="172"/>
    <col min="3840" max="3840" width="4.140625" style="172" customWidth="1"/>
    <col min="3841" max="3842" width="2.5703125" style="172" customWidth="1"/>
    <col min="3843" max="3843" width="50.7109375" style="172" customWidth="1"/>
    <col min="3844" max="3849" width="14.28515625" style="172" customWidth="1"/>
    <col min="3850" max="3850" width="4.140625" style="172" customWidth="1"/>
    <col min="3851" max="4095" width="9.140625" style="172"/>
    <col min="4096" max="4096" width="4.140625" style="172" customWidth="1"/>
    <col min="4097" max="4098" width="2.5703125" style="172" customWidth="1"/>
    <col min="4099" max="4099" width="50.7109375" style="172" customWidth="1"/>
    <col min="4100" max="4105" width="14.28515625" style="172" customWidth="1"/>
    <col min="4106" max="4106" width="4.140625" style="172" customWidth="1"/>
    <col min="4107" max="4351" width="9.140625" style="172"/>
    <col min="4352" max="4352" width="4.140625" style="172" customWidth="1"/>
    <col min="4353" max="4354" width="2.5703125" style="172" customWidth="1"/>
    <col min="4355" max="4355" width="50.7109375" style="172" customWidth="1"/>
    <col min="4356" max="4361" width="14.28515625" style="172" customWidth="1"/>
    <col min="4362" max="4362" width="4.140625" style="172" customWidth="1"/>
    <col min="4363" max="4607" width="9.140625" style="172"/>
    <col min="4608" max="4608" width="4.140625" style="172" customWidth="1"/>
    <col min="4609" max="4610" width="2.5703125" style="172" customWidth="1"/>
    <col min="4611" max="4611" width="50.7109375" style="172" customWidth="1"/>
    <col min="4612" max="4617" width="14.28515625" style="172" customWidth="1"/>
    <col min="4618" max="4618" width="4.140625" style="172" customWidth="1"/>
    <col min="4619" max="4863" width="9.140625" style="172"/>
    <col min="4864" max="4864" width="4.140625" style="172" customWidth="1"/>
    <col min="4865" max="4866" width="2.5703125" style="172" customWidth="1"/>
    <col min="4867" max="4867" width="50.7109375" style="172" customWidth="1"/>
    <col min="4868" max="4873" width="14.28515625" style="172" customWidth="1"/>
    <col min="4874" max="4874" width="4.140625" style="172" customWidth="1"/>
    <col min="4875" max="5119" width="9.140625" style="172"/>
    <col min="5120" max="5120" width="4.140625" style="172" customWidth="1"/>
    <col min="5121" max="5122" width="2.5703125" style="172" customWidth="1"/>
    <col min="5123" max="5123" width="50.7109375" style="172" customWidth="1"/>
    <col min="5124" max="5129" width="14.28515625" style="172" customWidth="1"/>
    <col min="5130" max="5130" width="4.140625" style="172" customWidth="1"/>
    <col min="5131" max="5375" width="9.140625" style="172"/>
    <col min="5376" max="5376" width="4.140625" style="172" customWidth="1"/>
    <col min="5377" max="5378" width="2.5703125" style="172" customWidth="1"/>
    <col min="5379" max="5379" width="50.7109375" style="172" customWidth="1"/>
    <col min="5380" max="5385" width="14.28515625" style="172" customWidth="1"/>
    <col min="5386" max="5386" width="4.140625" style="172" customWidth="1"/>
    <col min="5387" max="5631" width="9.140625" style="172"/>
    <col min="5632" max="5632" width="4.140625" style="172" customWidth="1"/>
    <col min="5633" max="5634" width="2.5703125" style="172" customWidth="1"/>
    <col min="5635" max="5635" width="50.7109375" style="172" customWidth="1"/>
    <col min="5636" max="5641" width="14.28515625" style="172" customWidth="1"/>
    <col min="5642" max="5642" width="4.140625" style="172" customWidth="1"/>
    <col min="5643" max="5887" width="9.140625" style="172"/>
    <col min="5888" max="5888" width="4.140625" style="172" customWidth="1"/>
    <col min="5889" max="5890" width="2.5703125" style="172" customWidth="1"/>
    <col min="5891" max="5891" width="50.7109375" style="172" customWidth="1"/>
    <col min="5892" max="5897" width="14.28515625" style="172" customWidth="1"/>
    <col min="5898" max="5898" width="4.140625" style="172" customWidth="1"/>
    <col min="5899" max="6143" width="9.140625" style="172"/>
    <col min="6144" max="6144" width="4.140625" style="172" customWidth="1"/>
    <col min="6145" max="6146" width="2.5703125" style="172" customWidth="1"/>
    <col min="6147" max="6147" width="50.7109375" style="172" customWidth="1"/>
    <col min="6148" max="6153" width="14.28515625" style="172" customWidth="1"/>
    <col min="6154" max="6154" width="4.140625" style="172" customWidth="1"/>
    <col min="6155" max="6399" width="9.140625" style="172"/>
    <col min="6400" max="6400" width="4.140625" style="172" customWidth="1"/>
    <col min="6401" max="6402" width="2.5703125" style="172" customWidth="1"/>
    <col min="6403" max="6403" width="50.7109375" style="172" customWidth="1"/>
    <col min="6404" max="6409" width="14.28515625" style="172" customWidth="1"/>
    <col min="6410" max="6410" width="4.140625" style="172" customWidth="1"/>
    <col min="6411" max="6655" width="9.140625" style="172"/>
    <col min="6656" max="6656" width="4.140625" style="172" customWidth="1"/>
    <col min="6657" max="6658" width="2.5703125" style="172" customWidth="1"/>
    <col min="6659" max="6659" width="50.7109375" style="172" customWidth="1"/>
    <col min="6660" max="6665" width="14.28515625" style="172" customWidth="1"/>
    <col min="6666" max="6666" width="4.140625" style="172" customWidth="1"/>
    <col min="6667" max="6911" width="9.140625" style="172"/>
    <col min="6912" max="6912" width="4.140625" style="172" customWidth="1"/>
    <col min="6913" max="6914" width="2.5703125" style="172" customWidth="1"/>
    <col min="6915" max="6915" width="50.7109375" style="172" customWidth="1"/>
    <col min="6916" max="6921" width="14.28515625" style="172" customWidth="1"/>
    <col min="6922" max="6922" width="4.140625" style="172" customWidth="1"/>
    <col min="6923" max="7167" width="9.140625" style="172"/>
    <col min="7168" max="7168" width="4.140625" style="172" customWidth="1"/>
    <col min="7169" max="7170" width="2.5703125" style="172" customWidth="1"/>
    <col min="7171" max="7171" width="50.7109375" style="172" customWidth="1"/>
    <col min="7172" max="7177" width="14.28515625" style="172" customWidth="1"/>
    <col min="7178" max="7178" width="4.140625" style="172" customWidth="1"/>
    <col min="7179" max="7423" width="9.140625" style="172"/>
    <col min="7424" max="7424" width="4.140625" style="172" customWidth="1"/>
    <col min="7425" max="7426" width="2.5703125" style="172" customWidth="1"/>
    <col min="7427" max="7427" width="50.7109375" style="172" customWidth="1"/>
    <col min="7428" max="7433" width="14.28515625" style="172" customWidth="1"/>
    <col min="7434" max="7434" width="4.140625" style="172" customWidth="1"/>
    <col min="7435" max="7679" width="9.140625" style="172"/>
    <col min="7680" max="7680" width="4.140625" style="172" customWidth="1"/>
    <col min="7681" max="7682" width="2.5703125" style="172" customWidth="1"/>
    <col min="7683" max="7683" width="50.7109375" style="172" customWidth="1"/>
    <col min="7684" max="7689" width="14.28515625" style="172" customWidth="1"/>
    <col min="7690" max="7690" width="4.140625" style="172" customWidth="1"/>
    <col min="7691" max="7935" width="9.140625" style="172"/>
    <col min="7936" max="7936" width="4.140625" style="172" customWidth="1"/>
    <col min="7937" max="7938" width="2.5703125" style="172" customWidth="1"/>
    <col min="7939" max="7939" width="50.7109375" style="172" customWidth="1"/>
    <col min="7940" max="7945" width="14.28515625" style="172" customWidth="1"/>
    <col min="7946" max="7946" width="4.140625" style="172" customWidth="1"/>
    <col min="7947" max="8191" width="9.140625" style="172"/>
    <col min="8192" max="8192" width="4.140625" style="172" customWidth="1"/>
    <col min="8193" max="8194" width="2.5703125" style="172" customWidth="1"/>
    <col min="8195" max="8195" width="50.7109375" style="172" customWidth="1"/>
    <col min="8196" max="8201" width="14.28515625" style="172" customWidth="1"/>
    <col min="8202" max="8202" width="4.140625" style="172" customWidth="1"/>
    <col min="8203" max="8447" width="9.140625" style="172"/>
    <col min="8448" max="8448" width="4.140625" style="172" customWidth="1"/>
    <col min="8449" max="8450" width="2.5703125" style="172" customWidth="1"/>
    <col min="8451" max="8451" width="50.7109375" style="172" customWidth="1"/>
    <col min="8452" max="8457" width="14.28515625" style="172" customWidth="1"/>
    <col min="8458" max="8458" width="4.140625" style="172" customWidth="1"/>
    <col min="8459" max="8703" width="9.140625" style="172"/>
    <col min="8704" max="8704" width="4.140625" style="172" customWidth="1"/>
    <col min="8705" max="8706" width="2.5703125" style="172" customWidth="1"/>
    <col min="8707" max="8707" width="50.7109375" style="172" customWidth="1"/>
    <col min="8708" max="8713" width="14.28515625" style="172" customWidth="1"/>
    <col min="8714" max="8714" width="4.140625" style="172" customWidth="1"/>
    <col min="8715" max="8959" width="9.140625" style="172"/>
    <col min="8960" max="8960" width="4.140625" style="172" customWidth="1"/>
    <col min="8961" max="8962" width="2.5703125" style="172" customWidth="1"/>
    <col min="8963" max="8963" width="50.7109375" style="172" customWidth="1"/>
    <col min="8964" max="8969" width="14.28515625" style="172" customWidth="1"/>
    <col min="8970" max="8970" width="4.140625" style="172" customWidth="1"/>
    <col min="8971" max="9215" width="9.140625" style="172"/>
    <col min="9216" max="9216" width="4.140625" style="172" customWidth="1"/>
    <col min="9217" max="9218" width="2.5703125" style="172" customWidth="1"/>
    <col min="9219" max="9219" width="50.7109375" style="172" customWidth="1"/>
    <col min="9220" max="9225" width="14.28515625" style="172" customWidth="1"/>
    <col min="9226" max="9226" width="4.140625" style="172" customWidth="1"/>
    <col min="9227" max="9471" width="9.140625" style="172"/>
    <col min="9472" max="9472" width="4.140625" style="172" customWidth="1"/>
    <col min="9473" max="9474" width="2.5703125" style="172" customWidth="1"/>
    <col min="9475" max="9475" width="50.7109375" style="172" customWidth="1"/>
    <col min="9476" max="9481" width="14.28515625" style="172" customWidth="1"/>
    <col min="9482" max="9482" width="4.140625" style="172" customWidth="1"/>
    <col min="9483" max="9727" width="9.140625" style="172"/>
    <col min="9728" max="9728" width="4.140625" style="172" customWidth="1"/>
    <col min="9729" max="9730" width="2.5703125" style="172" customWidth="1"/>
    <col min="9731" max="9731" width="50.7109375" style="172" customWidth="1"/>
    <col min="9732" max="9737" width="14.28515625" style="172" customWidth="1"/>
    <col min="9738" max="9738" width="4.140625" style="172" customWidth="1"/>
    <col min="9739" max="9983" width="9.140625" style="172"/>
    <col min="9984" max="9984" width="4.140625" style="172" customWidth="1"/>
    <col min="9985" max="9986" width="2.5703125" style="172" customWidth="1"/>
    <col min="9987" max="9987" width="50.7109375" style="172" customWidth="1"/>
    <col min="9988" max="9993" width="14.28515625" style="172" customWidth="1"/>
    <col min="9994" max="9994" width="4.140625" style="172" customWidth="1"/>
    <col min="9995" max="10239" width="9.140625" style="172"/>
    <col min="10240" max="10240" width="4.140625" style="172" customWidth="1"/>
    <col min="10241" max="10242" width="2.5703125" style="172" customWidth="1"/>
    <col min="10243" max="10243" width="50.7109375" style="172" customWidth="1"/>
    <col min="10244" max="10249" width="14.28515625" style="172" customWidth="1"/>
    <col min="10250" max="10250" width="4.140625" style="172" customWidth="1"/>
    <col min="10251" max="10495" width="9.140625" style="172"/>
    <col min="10496" max="10496" width="4.140625" style="172" customWidth="1"/>
    <col min="10497" max="10498" width="2.5703125" style="172" customWidth="1"/>
    <col min="10499" max="10499" width="50.7109375" style="172" customWidth="1"/>
    <col min="10500" max="10505" width="14.28515625" style="172" customWidth="1"/>
    <col min="10506" max="10506" width="4.140625" style="172" customWidth="1"/>
    <col min="10507" max="10751" width="9.140625" style="172"/>
    <col min="10752" max="10752" width="4.140625" style="172" customWidth="1"/>
    <col min="10753" max="10754" width="2.5703125" style="172" customWidth="1"/>
    <col min="10755" max="10755" width="50.7109375" style="172" customWidth="1"/>
    <col min="10756" max="10761" width="14.28515625" style="172" customWidth="1"/>
    <col min="10762" max="10762" width="4.140625" style="172" customWidth="1"/>
    <col min="10763" max="11007" width="9.140625" style="172"/>
    <col min="11008" max="11008" width="4.140625" style="172" customWidth="1"/>
    <col min="11009" max="11010" width="2.5703125" style="172" customWidth="1"/>
    <col min="11011" max="11011" width="50.7109375" style="172" customWidth="1"/>
    <col min="11012" max="11017" width="14.28515625" style="172" customWidth="1"/>
    <col min="11018" max="11018" width="4.140625" style="172" customWidth="1"/>
    <col min="11019" max="11263" width="9.140625" style="172"/>
    <col min="11264" max="11264" width="4.140625" style="172" customWidth="1"/>
    <col min="11265" max="11266" width="2.5703125" style="172" customWidth="1"/>
    <col min="11267" max="11267" width="50.7109375" style="172" customWidth="1"/>
    <col min="11268" max="11273" width="14.28515625" style="172" customWidth="1"/>
    <col min="11274" max="11274" width="4.140625" style="172" customWidth="1"/>
    <col min="11275" max="11519" width="9.140625" style="172"/>
    <col min="11520" max="11520" width="4.140625" style="172" customWidth="1"/>
    <col min="11521" max="11522" width="2.5703125" style="172" customWidth="1"/>
    <col min="11523" max="11523" width="50.7109375" style="172" customWidth="1"/>
    <col min="11524" max="11529" width="14.28515625" style="172" customWidth="1"/>
    <col min="11530" max="11530" width="4.140625" style="172" customWidth="1"/>
    <col min="11531" max="11775" width="9.140625" style="172"/>
    <col min="11776" max="11776" width="4.140625" style="172" customWidth="1"/>
    <col min="11777" max="11778" width="2.5703125" style="172" customWidth="1"/>
    <col min="11779" max="11779" width="50.7109375" style="172" customWidth="1"/>
    <col min="11780" max="11785" width="14.28515625" style="172" customWidth="1"/>
    <col min="11786" max="11786" width="4.140625" style="172" customWidth="1"/>
    <col min="11787" max="12031" width="9.140625" style="172"/>
    <col min="12032" max="12032" width="4.140625" style="172" customWidth="1"/>
    <col min="12033" max="12034" width="2.5703125" style="172" customWidth="1"/>
    <col min="12035" max="12035" width="50.7109375" style="172" customWidth="1"/>
    <col min="12036" max="12041" width="14.28515625" style="172" customWidth="1"/>
    <col min="12042" max="12042" width="4.140625" style="172" customWidth="1"/>
    <col min="12043" max="12287" width="9.140625" style="172"/>
    <col min="12288" max="12288" width="4.140625" style="172" customWidth="1"/>
    <col min="12289" max="12290" width="2.5703125" style="172" customWidth="1"/>
    <col min="12291" max="12291" width="50.7109375" style="172" customWidth="1"/>
    <col min="12292" max="12297" width="14.28515625" style="172" customWidth="1"/>
    <col min="12298" max="12298" width="4.140625" style="172" customWidth="1"/>
    <col min="12299" max="12543" width="9.140625" style="172"/>
    <col min="12544" max="12544" width="4.140625" style="172" customWidth="1"/>
    <col min="12545" max="12546" width="2.5703125" style="172" customWidth="1"/>
    <col min="12547" max="12547" width="50.7109375" style="172" customWidth="1"/>
    <col min="12548" max="12553" width="14.28515625" style="172" customWidth="1"/>
    <col min="12554" max="12554" width="4.140625" style="172" customWidth="1"/>
    <col min="12555" max="12799" width="9.140625" style="172"/>
    <col min="12800" max="12800" width="4.140625" style="172" customWidth="1"/>
    <col min="12801" max="12802" width="2.5703125" style="172" customWidth="1"/>
    <col min="12803" max="12803" width="50.7109375" style="172" customWidth="1"/>
    <col min="12804" max="12809" width="14.28515625" style="172" customWidth="1"/>
    <col min="12810" max="12810" width="4.140625" style="172" customWidth="1"/>
    <col min="12811" max="13055" width="9.140625" style="172"/>
    <col min="13056" max="13056" width="4.140625" style="172" customWidth="1"/>
    <col min="13057" max="13058" width="2.5703125" style="172" customWidth="1"/>
    <col min="13059" max="13059" width="50.7109375" style="172" customWidth="1"/>
    <col min="13060" max="13065" width="14.28515625" style="172" customWidth="1"/>
    <col min="13066" max="13066" width="4.140625" style="172" customWidth="1"/>
    <col min="13067" max="13311" width="9.140625" style="172"/>
    <col min="13312" max="13312" width="4.140625" style="172" customWidth="1"/>
    <col min="13313" max="13314" width="2.5703125" style="172" customWidth="1"/>
    <col min="13315" max="13315" width="50.7109375" style="172" customWidth="1"/>
    <col min="13316" max="13321" width="14.28515625" style="172" customWidth="1"/>
    <col min="13322" max="13322" width="4.140625" style="172" customWidth="1"/>
    <col min="13323" max="13567" width="9.140625" style="172"/>
    <col min="13568" max="13568" width="4.140625" style="172" customWidth="1"/>
    <col min="13569" max="13570" width="2.5703125" style="172" customWidth="1"/>
    <col min="13571" max="13571" width="50.7109375" style="172" customWidth="1"/>
    <col min="13572" max="13577" width="14.28515625" style="172" customWidth="1"/>
    <col min="13578" max="13578" width="4.140625" style="172" customWidth="1"/>
    <col min="13579" max="13823" width="9.140625" style="172"/>
    <col min="13824" max="13824" width="4.140625" style="172" customWidth="1"/>
    <col min="13825" max="13826" width="2.5703125" style="172" customWidth="1"/>
    <col min="13827" max="13827" width="50.7109375" style="172" customWidth="1"/>
    <col min="13828" max="13833" width="14.28515625" style="172" customWidth="1"/>
    <col min="13834" max="13834" width="4.140625" style="172" customWidth="1"/>
    <col min="13835" max="14079" width="9.140625" style="172"/>
    <col min="14080" max="14080" width="4.140625" style="172" customWidth="1"/>
    <col min="14081" max="14082" width="2.5703125" style="172" customWidth="1"/>
    <col min="14083" max="14083" width="50.7109375" style="172" customWidth="1"/>
    <col min="14084" max="14089" width="14.28515625" style="172" customWidth="1"/>
    <col min="14090" max="14090" width="4.140625" style="172" customWidth="1"/>
    <col min="14091" max="14335" width="9.140625" style="172"/>
    <col min="14336" max="14336" width="4.140625" style="172" customWidth="1"/>
    <col min="14337" max="14338" width="2.5703125" style="172" customWidth="1"/>
    <col min="14339" max="14339" width="50.7109375" style="172" customWidth="1"/>
    <col min="14340" max="14345" width="14.28515625" style="172" customWidth="1"/>
    <col min="14346" max="14346" width="4.140625" style="172" customWidth="1"/>
    <col min="14347" max="14591" width="9.140625" style="172"/>
    <col min="14592" max="14592" width="4.140625" style="172" customWidth="1"/>
    <col min="14593" max="14594" width="2.5703125" style="172" customWidth="1"/>
    <col min="14595" max="14595" width="50.7109375" style="172" customWidth="1"/>
    <col min="14596" max="14601" width="14.28515625" style="172" customWidth="1"/>
    <col min="14602" max="14602" width="4.140625" style="172" customWidth="1"/>
    <col min="14603" max="14847" width="9.140625" style="172"/>
    <col min="14848" max="14848" width="4.140625" style="172" customWidth="1"/>
    <col min="14849" max="14850" width="2.5703125" style="172" customWidth="1"/>
    <col min="14851" max="14851" width="50.7109375" style="172" customWidth="1"/>
    <col min="14852" max="14857" width="14.28515625" style="172" customWidth="1"/>
    <col min="14858" max="14858" width="4.140625" style="172" customWidth="1"/>
    <col min="14859" max="15103" width="9.140625" style="172"/>
    <col min="15104" max="15104" width="4.140625" style="172" customWidth="1"/>
    <col min="15105" max="15106" width="2.5703125" style="172" customWidth="1"/>
    <col min="15107" max="15107" width="50.7109375" style="172" customWidth="1"/>
    <col min="15108" max="15113" width="14.28515625" style="172" customWidth="1"/>
    <col min="15114" max="15114" width="4.140625" style="172" customWidth="1"/>
    <col min="15115" max="15359" width="9.140625" style="172"/>
    <col min="15360" max="15360" width="4.140625" style="172" customWidth="1"/>
    <col min="15361" max="15362" width="2.5703125" style="172" customWidth="1"/>
    <col min="15363" max="15363" width="50.7109375" style="172" customWidth="1"/>
    <col min="15364" max="15369" width="14.28515625" style="172" customWidth="1"/>
    <col min="15370" max="15370" width="4.140625" style="172" customWidth="1"/>
    <col min="15371" max="15615" width="9.140625" style="172"/>
    <col min="15616" max="15616" width="4.140625" style="172" customWidth="1"/>
    <col min="15617" max="15618" width="2.5703125" style="172" customWidth="1"/>
    <col min="15619" max="15619" width="50.7109375" style="172" customWidth="1"/>
    <col min="15620" max="15625" width="14.28515625" style="172" customWidth="1"/>
    <col min="15626" max="15626" width="4.140625" style="172" customWidth="1"/>
    <col min="15627" max="15871" width="9.140625" style="172"/>
    <col min="15872" max="15872" width="4.140625" style="172" customWidth="1"/>
    <col min="15873" max="15874" width="2.5703125" style="172" customWidth="1"/>
    <col min="15875" max="15875" width="50.7109375" style="172" customWidth="1"/>
    <col min="15876" max="15881" width="14.28515625" style="172" customWidth="1"/>
    <col min="15882" max="15882" width="4.140625" style="172" customWidth="1"/>
    <col min="15883" max="16127" width="9.140625" style="172"/>
    <col min="16128" max="16128" width="4.140625" style="172" customWidth="1"/>
    <col min="16129" max="16130" width="2.5703125" style="172" customWidth="1"/>
    <col min="16131" max="16131" width="50.7109375" style="172" customWidth="1"/>
    <col min="16132" max="16137" width="14.28515625" style="172" customWidth="1"/>
    <col min="16138" max="16138" width="4.140625" style="172" customWidth="1"/>
    <col min="16139" max="16384" width="9.140625" style="172"/>
  </cols>
  <sheetData>
    <row r="1" spans="1:16" ht="12" customHeight="1">
      <c r="A1" s="171"/>
      <c r="B1" s="345" t="s">
        <v>146</v>
      </c>
      <c r="C1" s="345"/>
      <c r="D1" s="345"/>
      <c r="E1" s="345"/>
      <c r="F1" s="345"/>
      <c r="G1" s="345"/>
      <c r="H1" s="345"/>
      <c r="I1" s="345"/>
      <c r="J1" s="345"/>
    </row>
    <row r="2" spans="1:16" ht="12" customHeight="1">
      <c r="A2" s="171"/>
      <c r="B2" s="345" t="s">
        <v>147</v>
      </c>
      <c r="C2" s="345"/>
      <c r="D2" s="345"/>
      <c r="E2" s="345"/>
      <c r="F2" s="345"/>
      <c r="G2" s="345"/>
      <c r="H2" s="345"/>
      <c r="I2" s="345"/>
      <c r="J2" s="345"/>
    </row>
    <row r="3" spans="1:16" ht="12" customHeight="1">
      <c r="A3" s="171"/>
      <c r="B3" s="345" t="s">
        <v>359</v>
      </c>
      <c r="C3" s="345"/>
      <c r="D3" s="345"/>
      <c r="E3" s="345"/>
      <c r="F3" s="345"/>
      <c r="G3" s="345"/>
      <c r="H3" s="345"/>
      <c r="I3" s="345"/>
      <c r="J3" s="345"/>
    </row>
    <row r="4" spans="1:16" ht="11.25" customHeight="1">
      <c r="B4" s="345" t="str">
        <f>ACEP!B5</f>
        <v>ENERO A MARZO 2023</v>
      </c>
      <c r="C4" s="345"/>
      <c r="D4" s="345"/>
      <c r="E4" s="345"/>
      <c r="F4" s="345"/>
      <c r="G4" s="345"/>
      <c r="H4" s="345"/>
      <c r="I4" s="345"/>
      <c r="J4" s="345"/>
    </row>
    <row r="5" spans="1:16" ht="12" customHeight="1">
      <c r="A5" s="171"/>
      <c r="B5" s="345" t="s">
        <v>2</v>
      </c>
      <c r="C5" s="345"/>
      <c r="D5" s="345"/>
      <c r="E5" s="345"/>
      <c r="F5" s="345"/>
      <c r="G5" s="345"/>
      <c r="H5" s="345"/>
      <c r="I5" s="345"/>
      <c r="J5" s="345"/>
    </row>
    <row r="6" spans="1:16" ht="12" customHeight="1">
      <c r="A6" s="171"/>
      <c r="B6" s="156"/>
      <c r="C6" s="156"/>
      <c r="D6" s="156"/>
      <c r="E6" s="156"/>
      <c r="F6" s="156"/>
      <c r="G6" s="156"/>
      <c r="H6" s="156"/>
      <c r="I6" s="156"/>
      <c r="J6" s="156"/>
    </row>
    <row r="7" spans="1:16" ht="39.950000000000003" customHeight="1">
      <c r="A7" s="171"/>
      <c r="B7" s="359" t="s">
        <v>85</v>
      </c>
      <c r="C7" s="359"/>
      <c r="D7" s="359"/>
      <c r="E7" s="162" t="s">
        <v>150</v>
      </c>
      <c r="F7" s="163" t="s">
        <v>356</v>
      </c>
      <c r="G7" s="163" t="s">
        <v>7</v>
      </c>
      <c r="H7" s="163" t="s">
        <v>8</v>
      </c>
      <c r="I7" s="163" t="s">
        <v>151</v>
      </c>
      <c r="J7" s="163" t="s">
        <v>357</v>
      </c>
    </row>
    <row r="8" spans="1:16" ht="15" customHeight="1">
      <c r="A8" s="171"/>
      <c r="B8" s="186"/>
      <c r="C8" s="187"/>
      <c r="D8" s="187"/>
      <c r="E8" s="182" t="s">
        <v>180</v>
      </c>
      <c r="F8" s="183" t="s">
        <v>186</v>
      </c>
      <c r="G8" s="183" t="s">
        <v>347</v>
      </c>
      <c r="H8" s="183" t="s">
        <v>348</v>
      </c>
      <c r="I8" s="183" t="s">
        <v>349</v>
      </c>
      <c r="J8" s="183" t="s">
        <v>350</v>
      </c>
    </row>
    <row r="9" spans="1:16" ht="17.100000000000001" customHeight="1">
      <c r="A9" s="171"/>
      <c r="B9" s="173"/>
      <c r="C9" s="358" t="s">
        <v>360</v>
      </c>
      <c r="D9" s="358"/>
      <c r="E9" s="174">
        <f t="shared" ref="E9:J9" si="0">SUM(E10:E16)</f>
        <v>97793352</v>
      </c>
      <c r="F9" s="174">
        <f t="shared" si="0"/>
        <v>0</v>
      </c>
      <c r="G9" s="174">
        <f t="shared" si="0"/>
        <v>97793352</v>
      </c>
      <c r="H9" s="174">
        <f t="shared" si="0"/>
        <v>89210243</v>
      </c>
      <c r="I9" s="174">
        <f t="shared" si="0"/>
        <v>81405381</v>
      </c>
      <c r="J9" s="174">
        <f t="shared" si="0"/>
        <v>8583109</v>
      </c>
      <c r="L9" s="223"/>
      <c r="M9" s="223"/>
      <c r="N9" s="223"/>
      <c r="P9" s="224"/>
    </row>
    <row r="10" spans="1:16" ht="17.100000000000001" customHeight="1">
      <c r="A10" s="171"/>
      <c r="B10" s="173"/>
      <c r="C10" s="171"/>
      <c r="D10" s="176" t="s">
        <v>361</v>
      </c>
      <c r="E10" s="177">
        <f>+'c ANAL PPTO EG CLAS EC Y OG '!H13</f>
        <v>37089447</v>
      </c>
      <c r="F10" s="178">
        <f>'c ANAL PPTO EG CLAS EC Y OG '!I13-'c ANAL PPTO EG CLAS EC Y OG '!H13</f>
        <v>0</v>
      </c>
      <c r="G10" s="178">
        <f>+E10+F10</f>
        <v>37089447</v>
      </c>
      <c r="H10" s="178">
        <f>+'c ANAL PPTO EG CLAS EC Y OG '!J13</f>
        <v>34354585</v>
      </c>
      <c r="I10" s="178">
        <f>+'c ANAL PPTO EG CLAS EC Y OG '!K13</f>
        <v>34354585</v>
      </c>
      <c r="J10" s="178">
        <f>+G10-H10</f>
        <v>2734862</v>
      </c>
    </row>
    <row r="11" spans="1:16" ht="17.100000000000001" customHeight="1">
      <c r="A11" s="171"/>
      <c r="B11" s="173"/>
      <c r="C11" s="171"/>
      <c r="D11" s="176" t="s">
        <v>362</v>
      </c>
      <c r="E11" s="177">
        <f>+'c ANAL PPTO EG CLAS EC Y OG '!H14</f>
        <v>4707000</v>
      </c>
      <c r="F11" s="178">
        <f>'c ANAL PPTO EG CLAS EC Y OG '!I14-'c ANAL PPTO EG CLAS EC Y OG '!H14</f>
        <v>0</v>
      </c>
      <c r="G11" s="178">
        <f t="shared" ref="G11:G16" si="1">+E11+F11</f>
        <v>4707000</v>
      </c>
      <c r="H11" s="178">
        <f>+'c ANAL PPTO EG CLAS EC Y OG '!J14</f>
        <v>4647670</v>
      </c>
      <c r="I11" s="178">
        <f>+'c ANAL PPTO EG CLAS EC Y OG '!K14</f>
        <v>4114493</v>
      </c>
      <c r="J11" s="178">
        <f t="shared" ref="J11:J16" si="2">+G11-H11</f>
        <v>59330</v>
      </c>
    </row>
    <row r="12" spans="1:16" ht="17.100000000000001" customHeight="1">
      <c r="A12" s="171"/>
      <c r="B12" s="173"/>
      <c r="C12" s="171"/>
      <c r="D12" s="176" t="s">
        <v>363</v>
      </c>
      <c r="E12" s="177">
        <f>+'c ANAL PPTO EG CLAS EC Y OG '!H15</f>
        <v>16174095</v>
      </c>
      <c r="F12" s="178">
        <f>'c ANAL PPTO EG CLAS EC Y OG '!I15-'c ANAL PPTO EG CLAS EC Y OG '!H15</f>
        <v>0</v>
      </c>
      <c r="G12" s="178">
        <f t="shared" si="1"/>
        <v>16174095</v>
      </c>
      <c r="H12" s="178">
        <f>+'c ANAL PPTO EG CLAS EC Y OG '!J15</f>
        <v>16696961</v>
      </c>
      <c r="I12" s="178">
        <f>+'c ANAL PPTO EG CLAS EC Y OG '!K15</f>
        <v>16696961</v>
      </c>
      <c r="J12" s="178">
        <f t="shared" si="2"/>
        <v>-522866</v>
      </c>
    </row>
    <row r="13" spans="1:16" ht="17.100000000000001" customHeight="1">
      <c r="A13" s="171"/>
      <c r="B13" s="173"/>
      <c r="C13" s="171"/>
      <c r="D13" s="176" t="s">
        <v>364</v>
      </c>
      <c r="E13" s="177">
        <f>+'c ANAL PPTO EG CLAS EC Y OG '!H16</f>
        <v>18421276</v>
      </c>
      <c r="F13" s="178">
        <f>'c ANAL PPTO EG CLAS EC Y OG '!I16-'c ANAL PPTO EG CLAS EC Y OG '!H16</f>
        <v>0</v>
      </c>
      <c r="G13" s="178">
        <f t="shared" si="1"/>
        <v>18421276</v>
      </c>
      <c r="H13" s="178">
        <f>+'c ANAL PPTO EG CLAS EC Y OG '!J16</f>
        <v>20047097</v>
      </c>
      <c r="I13" s="178">
        <f>+'c ANAL PPTO EG CLAS EC Y OG '!K16</f>
        <v>12775412</v>
      </c>
      <c r="J13" s="178">
        <f t="shared" si="2"/>
        <v>-1625821</v>
      </c>
    </row>
    <row r="14" spans="1:16" ht="17.100000000000001" customHeight="1">
      <c r="A14" s="171"/>
      <c r="B14" s="173"/>
      <c r="C14" s="171"/>
      <c r="D14" s="176" t="s">
        <v>365</v>
      </c>
      <c r="E14" s="177">
        <f>+'c ANAL PPTO EG CLAS EC Y OG '!H17</f>
        <v>18476248</v>
      </c>
      <c r="F14" s="178">
        <f>'c ANAL PPTO EG CLAS EC Y OG '!I17-'c ANAL PPTO EG CLAS EC Y OG '!H17</f>
        <v>0</v>
      </c>
      <c r="G14" s="178">
        <f t="shared" si="1"/>
        <v>18476248</v>
      </c>
      <c r="H14" s="178">
        <f>+'c ANAL PPTO EG CLAS EC Y OG '!J17</f>
        <v>13177003</v>
      </c>
      <c r="I14" s="178">
        <f>+'c ANAL PPTO EG CLAS EC Y OG '!K17</f>
        <v>13177003</v>
      </c>
      <c r="J14" s="178">
        <f t="shared" si="2"/>
        <v>5299245</v>
      </c>
    </row>
    <row r="15" spans="1:16" ht="17.100000000000001" customHeight="1">
      <c r="A15" s="171"/>
      <c r="B15" s="173"/>
      <c r="C15" s="171"/>
      <c r="D15" s="176" t="s">
        <v>366</v>
      </c>
      <c r="E15" s="177">
        <f>+'c ANAL PPTO EG CLAS EC Y OG '!H18</f>
        <v>0</v>
      </c>
      <c r="F15" s="178">
        <f>'c ANAL PPTO EG CLAS EC Y OG '!I18-'c ANAL PPTO EG CLAS EC Y OG '!H18</f>
        <v>0</v>
      </c>
      <c r="G15" s="178">
        <f t="shared" si="1"/>
        <v>0</v>
      </c>
      <c r="H15" s="178">
        <f>+'c ANAL PPTO EG CLAS EC Y OG '!J18</f>
        <v>0</v>
      </c>
      <c r="I15" s="178">
        <f>+'c ANAL PPTO EG CLAS EC Y OG '!K18</f>
        <v>0</v>
      </c>
      <c r="J15" s="178">
        <f t="shared" si="2"/>
        <v>0</v>
      </c>
    </row>
    <row r="16" spans="1:16" ht="17.100000000000001" customHeight="1">
      <c r="A16" s="171"/>
      <c r="B16" s="173"/>
      <c r="C16" s="171"/>
      <c r="D16" s="176" t="s">
        <v>367</v>
      </c>
      <c r="E16" s="177">
        <f>+'c ANAL PPTO EG CLAS EC Y OG '!H19</f>
        <v>2925286</v>
      </c>
      <c r="F16" s="178">
        <f>'c ANAL PPTO EG CLAS EC Y OG '!I19-'c ANAL PPTO EG CLAS EC Y OG '!H19</f>
        <v>0</v>
      </c>
      <c r="G16" s="178">
        <f t="shared" si="1"/>
        <v>2925286</v>
      </c>
      <c r="H16" s="178">
        <f>+'c ANAL PPTO EG CLAS EC Y OG '!J19</f>
        <v>286927</v>
      </c>
      <c r="I16" s="178">
        <f>+'c ANAL PPTO EG CLAS EC Y OG '!K19</f>
        <v>286927</v>
      </c>
      <c r="J16" s="178">
        <f t="shared" si="2"/>
        <v>2638359</v>
      </c>
    </row>
    <row r="17" spans="1:13" ht="17.100000000000001" customHeight="1">
      <c r="A17" s="171"/>
      <c r="B17" s="173"/>
      <c r="C17" s="358" t="s">
        <v>368</v>
      </c>
      <c r="D17" s="358"/>
      <c r="E17" s="174">
        <f t="shared" ref="E17:J17" si="3">SUM(E18:E25)</f>
        <v>5256901</v>
      </c>
      <c r="F17" s="174">
        <f t="shared" si="3"/>
        <v>0</v>
      </c>
      <c r="G17" s="174">
        <f t="shared" si="3"/>
        <v>5256901</v>
      </c>
      <c r="H17" s="174">
        <f t="shared" si="3"/>
        <v>3215032</v>
      </c>
      <c r="I17" s="174">
        <f t="shared" si="3"/>
        <v>2999077</v>
      </c>
      <c r="J17" s="174">
        <f t="shared" si="3"/>
        <v>2041869</v>
      </c>
      <c r="L17" s="179"/>
    </row>
    <row r="18" spans="1:13" ht="21" customHeight="1">
      <c r="A18" s="171"/>
      <c r="B18" s="173"/>
      <c r="C18" s="171"/>
      <c r="D18" s="176" t="s">
        <v>369</v>
      </c>
      <c r="E18" s="177">
        <f>+'c ANAL PPTO EG CLAS EC Y OG '!H22</f>
        <v>2613967</v>
      </c>
      <c r="F18" s="178">
        <f>'c ANAL PPTO EG CLAS EC Y OG '!I22-'c ANAL PPTO EG CLAS EC Y OG '!H22</f>
        <v>0</v>
      </c>
      <c r="G18" s="178">
        <f>+E18+F18</f>
        <v>2613967</v>
      </c>
      <c r="H18" s="178">
        <f>+'c ANAL PPTO EG CLAS EC Y OG '!J22</f>
        <v>2403769</v>
      </c>
      <c r="I18" s="178">
        <f>+'c ANAL PPTO EG CLAS EC Y OG '!K22</f>
        <v>2384217</v>
      </c>
      <c r="J18" s="178">
        <f>+G18-H18</f>
        <v>210198</v>
      </c>
    </row>
    <row r="19" spans="1:13" ht="17.100000000000001" customHeight="1">
      <c r="A19" s="171"/>
      <c r="B19" s="173"/>
      <c r="C19" s="171"/>
      <c r="D19" s="176" t="s">
        <v>370</v>
      </c>
      <c r="E19" s="177">
        <f>+'c ANAL PPTO EG CLAS EC Y OG '!H23</f>
        <v>150085</v>
      </c>
      <c r="F19" s="178">
        <f>'c ANAL PPTO EG CLAS EC Y OG '!I23-'c ANAL PPTO EG CLAS EC Y OG '!H23</f>
        <v>0</v>
      </c>
      <c r="G19" s="178">
        <f t="shared" ref="G19:G25" si="4">+E19+F19</f>
        <v>150085</v>
      </c>
      <c r="H19" s="178">
        <f>+'c ANAL PPTO EG CLAS EC Y OG '!J23</f>
        <v>102248</v>
      </c>
      <c r="I19" s="178">
        <f>+'c ANAL PPTO EG CLAS EC Y OG '!K23</f>
        <v>92649</v>
      </c>
      <c r="J19" s="178">
        <f t="shared" ref="J19:J25" si="5">+G19-H19</f>
        <v>47837</v>
      </c>
      <c r="L19" s="179"/>
    </row>
    <row r="20" spans="1:13" ht="17.100000000000001" customHeight="1">
      <c r="A20" s="171"/>
      <c r="B20" s="173"/>
      <c r="C20" s="171"/>
      <c r="D20" s="176" t="s">
        <v>371</v>
      </c>
      <c r="E20" s="177">
        <f>+'c ANAL PPTO EG CLAS EC Y OG '!H24</f>
        <v>231000</v>
      </c>
      <c r="F20" s="178">
        <f>'c ANAL PPTO EG CLAS EC Y OG '!I24-'c ANAL PPTO EG CLAS EC Y OG '!H24</f>
        <v>0</v>
      </c>
      <c r="G20" s="178">
        <f t="shared" si="4"/>
        <v>231000</v>
      </c>
      <c r="H20" s="178">
        <f>+'c ANAL PPTO EG CLAS EC Y OG '!J24</f>
        <v>20927</v>
      </c>
      <c r="I20" s="178">
        <f>+'c ANAL PPTO EG CLAS EC Y OG '!K24</f>
        <v>20927</v>
      </c>
      <c r="J20" s="178">
        <f t="shared" si="5"/>
        <v>210073</v>
      </c>
    </row>
    <row r="21" spans="1:13" ht="17.100000000000001" customHeight="1">
      <c r="A21" s="171"/>
      <c r="B21" s="173"/>
      <c r="C21" s="171"/>
      <c r="D21" s="176" t="s">
        <v>372</v>
      </c>
      <c r="E21" s="177">
        <f>+'c ANAL PPTO EG CLAS EC Y OG '!H25</f>
        <v>349727</v>
      </c>
      <c r="F21" s="178">
        <f>'c ANAL PPTO EG CLAS EC Y OG '!I25-'c ANAL PPTO EG CLAS EC Y OG '!H25</f>
        <v>0</v>
      </c>
      <c r="G21" s="178">
        <f t="shared" si="4"/>
        <v>349727</v>
      </c>
      <c r="H21" s="178">
        <f>+'c ANAL PPTO EG CLAS EC Y OG '!J25</f>
        <v>136034</v>
      </c>
      <c r="I21" s="178">
        <f>+'c ANAL PPTO EG CLAS EC Y OG '!K25</f>
        <v>117760</v>
      </c>
      <c r="J21" s="178">
        <f t="shared" si="5"/>
        <v>213693</v>
      </c>
      <c r="M21" s="179"/>
    </row>
    <row r="22" spans="1:13" ht="17.100000000000001" customHeight="1">
      <c r="A22" s="171"/>
      <c r="B22" s="173"/>
      <c r="C22" s="171"/>
      <c r="D22" s="176" t="s">
        <v>373</v>
      </c>
      <c r="E22" s="177">
        <f>+'c ANAL PPTO EG CLAS EC Y OG '!H26</f>
        <v>1483977</v>
      </c>
      <c r="F22" s="178">
        <f>'c ANAL PPTO EG CLAS EC Y OG '!I26-'c ANAL PPTO EG CLAS EC Y OG '!H26</f>
        <v>0</v>
      </c>
      <c r="G22" s="178">
        <f t="shared" si="4"/>
        <v>1483977</v>
      </c>
      <c r="H22" s="178">
        <f>+'c ANAL PPTO EG CLAS EC Y OG '!J26</f>
        <v>379424</v>
      </c>
      <c r="I22" s="178">
        <f>+'c ANAL PPTO EG CLAS EC Y OG '!K26</f>
        <v>213358</v>
      </c>
      <c r="J22" s="178">
        <f t="shared" si="5"/>
        <v>1104553</v>
      </c>
    </row>
    <row r="23" spans="1:13" ht="17.100000000000001" customHeight="1">
      <c r="A23" s="171"/>
      <c r="B23" s="173"/>
      <c r="C23" s="171"/>
      <c r="D23" s="176" t="s">
        <v>374</v>
      </c>
      <c r="E23" s="177">
        <f>+'c ANAL PPTO EG CLAS EC Y OG '!H27</f>
        <v>176000</v>
      </c>
      <c r="F23" s="178">
        <f>'c ANAL PPTO EG CLAS EC Y OG '!I27-'c ANAL PPTO EG CLAS EC Y OG '!H27</f>
        <v>0</v>
      </c>
      <c r="G23" s="178">
        <f t="shared" si="4"/>
        <v>176000</v>
      </c>
      <c r="H23" s="178">
        <f>+'c ANAL PPTO EG CLAS EC Y OG '!J27</f>
        <v>108327</v>
      </c>
      <c r="I23" s="178">
        <f>+'c ANAL PPTO EG CLAS EC Y OG '!K27</f>
        <v>108327</v>
      </c>
      <c r="J23" s="178">
        <f t="shared" si="5"/>
        <v>67673</v>
      </c>
      <c r="L23" s="179"/>
    </row>
    <row r="24" spans="1:13" ht="17.100000000000001" customHeight="1">
      <c r="A24" s="171"/>
      <c r="B24" s="173"/>
      <c r="C24" s="171"/>
      <c r="D24" s="176" t="s">
        <v>375</v>
      </c>
      <c r="E24" s="177">
        <f>+'c ANAL PPTO EG CLAS EC Y OG '!H28</f>
        <v>33000</v>
      </c>
      <c r="F24" s="178">
        <f>'c ANAL PPTO EG CLAS EC Y OG '!I28-'c ANAL PPTO EG CLAS EC Y OG '!H28</f>
        <v>0</v>
      </c>
      <c r="G24" s="178">
        <f t="shared" si="4"/>
        <v>33000</v>
      </c>
      <c r="H24" s="178">
        <f>+'c ANAL PPTO EG CLAS EC Y OG '!J28</f>
        <v>870</v>
      </c>
      <c r="I24" s="178">
        <f>+'c ANAL PPTO EG CLAS EC Y OG '!K28</f>
        <v>870</v>
      </c>
      <c r="J24" s="178">
        <f t="shared" si="5"/>
        <v>32130</v>
      </c>
    </row>
    <row r="25" spans="1:13" ht="17.100000000000001" customHeight="1">
      <c r="A25" s="171"/>
      <c r="B25" s="173"/>
      <c r="C25" s="171"/>
      <c r="D25" s="176" t="s">
        <v>376</v>
      </c>
      <c r="E25" s="177">
        <f>+'c ANAL PPTO EG CLAS EC Y OG '!H29</f>
        <v>219145</v>
      </c>
      <c r="F25" s="178">
        <f>'c ANAL PPTO EG CLAS EC Y OG '!I29-'c ANAL PPTO EG CLAS EC Y OG '!H29</f>
        <v>0</v>
      </c>
      <c r="G25" s="178">
        <f t="shared" si="4"/>
        <v>219145</v>
      </c>
      <c r="H25" s="178">
        <f>+'c ANAL PPTO EG CLAS EC Y OG '!J29</f>
        <v>63433</v>
      </c>
      <c r="I25" s="178">
        <f>+'c ANAL PPTO EG CLAS EC Y OG '!K29</f>
        <v>60969</v>
      </c>
      <c r="J25" s="178">
        <f t="shared" si="5"/>
        <v>155712</v>
      </c>
      <c r="L25" s="179"/>
    </row>
    <row r="26" spans="1:13" ht="17.100000000000001" customHeight="1">
      <c r="A26" s="171"/>
      <c r="B26" s="173"/>
      <c r="C26" s="358" t="s">
        <v>377</v>
      </c>
      <c r="D26" s="358"/>
      <c r="E26" s="174">
        <f t="shared" ref="E26:J26" si="6">SUM(E27:E34)</f>
        <v>20440973</v>
      </c>
      <c r="F26" s="174">
        <f t="shared" si="6"/>
        <v>0</v>
      </c>
      <c r="G26" s="174">
        <f t="shared" si="6"/>
        <v>20440973</v>
      </c>
      <c r="H26" s="228">
        <f t="shared" si="6"/>
        <v>20761637</v>
      </c>
      <c r="I26" s="174">
        <f t="shared" si="6"/>
        <v>20493260</v>
      </c>
      <c r="J26" s="174">
        <f t="shared" si="6"/>
        <v>-320664</v>
      </c>
      <c r="M26" s="179"/>
    </row>
    <row r="27" spans="1:13" ht="17.100000000000001" customHeight="1">
      <c r="A27" s="171"/>
      <c r="B27" s="173"/>
      <c r="C27" s="171"/>
      <c r="D27" s="176" t="s">
        <v>378</v>
      </c>
      <c r="E27" s="177">
        <f>+'c ANAL PPTO EG CLAS EC Y OG '!H31</f>
        <v>2849941</v>
      </c>
      <c r="F27" s="178">
        <f>'c ANAL PPTO EG CLAS EC Y OG '!I31-'c ANAL PPTO EG CLAS EC Y OG '!H31</f>
        <v>0</v>
      </c>
      <c r="G27" s="178">
        <f>+E27+F27</f>
        <v>2849941</v>
      </c>
      <c r="H27" s="178">
        <f>+'c ANAL PPTO EG CLAS EC Y OG '!J31</f>
        <v>1975370</v>
      </c>
      <c r="I27" s="178">
        <f>+'c ANAL PPTO EG CLAS EC Y OG '!K31</f>
        <v>1944444</v>
      </c>
      <c r="J27" s="178">
        <f>+G27-H27</f>
        <v>874571</v>
      </c>
    </row>
    <row r="28" spans="1:13" ht="17.100000000000001" customHeight="1">
      <c r="A28" s="171"/>
      <c r="B28" s="173"/>
      <c r="C28" s="171"/>
      <c r="D28" s="176" t="s">
        <v>379</v>
      </c>
      <c r="E28" s="177">
        <f>+'c ANAL PPTO EG CLAS EC Y OG '!H32</f>
        <v>1202000</v>
      </c>
      <c r="F28" s="178">
        <f>'c ANAL PPTO EG CLAS EC Y OG '!I32-'c ANAL PPTO EG CLAS EC Y OG '!H32</f>
        <v>0</v>
      </c>
      <c r="G28" s="178">
        <f t="shared" ref="G28:G34" si="7">+E28+F28</f>
        <v>1202000</v>
      </c>
      <c r="H28" s="178">
        <f>+'c ANAL PPTO EG CLAS EC Y OG '!J32</f>
        <v>733452</v>
      </c>
      <c r="I28" s="178">
        <f>+'c ANAL PPTO EG CLAS EC Y OG '!K32</f>
        <v>703033</v>
      </c>
      <c r="J28" s="178">
        <f t="shared" ref="J28:J34" si="8">+G28-H28</f>
        <v>468548</v>
      </c>
    </row>
    <row r="29" spans="1:13" ht="17.100000000000001" customHeight="1">
      <c r="A29" s="171"/>
      <c r="B29" s="173"/>
      <c r="C29" s="171"/>
      <c r="D29" s="176" t="s">
        <v>380</v>
      </c>
      <c r="E29" s="177">
        <f>+'c ANAL PPTO EG CLAS EC Y OG '!H33</f>
        <v>4802850</v>
      </c>
      <c r="F29" s="178">
        <f>'c ANAL PPTO EG CLAS EC Y OG '!I33-'c ANAL PPTO EG CLAS EC Y OG '!H33</f>
        <v>0</v>
      </c>
      <c r="G29" s="178">
        <f t="shared" si="7"/>
        <v>4802850</v>
      </c>
      <c r="H29" s="178">
        <f>+'c ANAL PPTO EG CLAS EC Y OG '!J33</f>
        <v>5126997</v>
      </c>
      <c r="I29" s="178">
        <f>+'c ANAL PPTO EG CLAS EC Y OG '!K33</f>
        <v>5101616</v>
      </c>
      <c r="J29" s="178">
        <f t="shared" si="8"/>
        <v>-324147</v>
      </c>
    </row>
    <row r="30" spans="1:13" ht="17.100000000000001" customHeight="1">
      <c r="A30" s="171"/>
      <c r="B30" s="173"/>
      <c r="C30" s="171"/>
      <c r="D30" s="176" t="s">
        <v>381</v>
      </c>
      <c r="E30" s="177">
        <f>+'c ANAL PPTO EG CLAS EC Y OG '!H34</f>
        <v>3090559</v>
      </c>
      <c r="F30" s="178">
        <f>'c ANAL PPTO EG CLAS EC Y OG '!I34-'c ANAL PPTO EG CLAS EC Y OG '!H34</f>
        <v>0</v>
      </c>
      <c r="G30" s="178">
        <f t="shared" si="7"/>
        <v>3090559</v>
      </c>
      <c r="H30" s="178">
        <f>+'c ANAL PPTO EG CLAS EC Y OG '!J34</f>
        <v>390626</v>
      </c>
      <c r="I30" s="178">
        <f>+'c ANAL PPTO EG CLAS EC Y OG '!K34</f>
        <v>323473</v>
      </c>
      <c r="J30" s="178">
        <f t="shared" si="8"/>
        <v>2699933</v>
      </c>
    </row>
    <row r="31" spans="1:13" ht="17.100000000000001" customHeight="1">
      <c r="A31" s="171"/>
      <c r="B31" s="173"/>
      <c r="C31" s="171"/>
      <c r="D31" s="176" t="s">
        <v>382</v>
      </c>
      <c r="E31" s="177">
        <f>+'c ANAL PPTO EG CLAS EC Y OG '!H35</f>
        <v>5684039</v>
      </c>
      <c r="F31" s="178">
        <f>'c ANAL PPTO EG CLAS EC Y OG '!I35-'c ANAL PPTO EG CLAS EC Y OG '!H35</f>
        <v>0</v>
      </c>
      <c r="G31" s="178">
        <f t="shared" si="7"/>
        <v>5684039</v>
      </c>
      <c r="H31" s="178">
        <f>+'c ANAL PPTO EG CLAS EC Y OG '!J35</f>
        <v>1650805</v>
      </c>
      <c r="I31" s="178">
        <f>+'c ANAL PPTO EG CLAS EC Y OG '!K35</f>
        <v>1584546</v>
      </c>
      <c r="J31" s="178">
        <f t="shared" si="8"/>
        <v>4033234</v>
      </c>
    </row>
    <row r="32" spans="1:13" ht="17.100000000000001" customHeight="1">
      <c r="A32" s="171"/>
      <c r="B32" s="173"/>
      <c r="C32" s="171"/>
      <c r="D32" s="176" t="s">
        <v>383</v>
      </c>
      <c r="E32" s="177">
        <f>+'c ANAL PPTO EG CLAS EC Y OG '!H36</f>
        <v>274584</v>
      </c>
      <c r="F32" s="178">
        <f>'c ANAL PPTO EG CLAS EC Y OG '!I36-'c ANAL PPTO EG CLAS EC Y OG '!H36</f>
        <v>0</v>
      </c>
      <c r="G32" s="178">
        <f t="shared" si="7"/>
        <v>274584</v>
      </c>
      <c r="H32" s="178">
        <f>+'c ANAL PPTO EG CLAS EC Y OG '!J36</f>
        <v>168268</v>
      </c>
      <c r="I32" s="178">
        <f>+'c ANAL PPTO EG CLAS EC Y OG '!K36</f>
        <v>152864</v>
      </c>
      <c r="J32" s="178">
        <f t="shared" si="8"/>
        <v>106316</v>
      </c>
    </row>
    <row r="33" spans="1:16" ht="17.100000000000001" customHeight="1">
      <c r="A33" s="171"/>
      <c r="B33" s="173"/>
      <c r="C33" s="171"/>
      <c r="D33" s="176" t="s">
        <v>384</v>
      </c>
      <c r="E33" s="177">
        <f>+'c ANAL PPTO EG CLAS EC Y OG '!H37</f>
        <v>243500</v>
      </c>
      <c r="F33" s="178">
        <f>'c ANAL PPTO EG CLAS EC Y OG '!I37-'c ANAL PPTO EG CLAS EC Y OG '!H37</f>
        <v>0</v>
      </c>
      <c r="G33" s="178">
        <f t="shared" si="7"/>
        <v>243500</v>
      </c>
      <c r="H33" s="178">
        <f>+'c ANAL PPTO EG CLAS EC Y OG '!J37</f>
        <v>294493</v>
      </c>
      <c r="I33" s="178">
        <f>+'c ANAL PPTO EG CLAS EC Y OG '!K37</f>
        <v>261658</v>
      </c>
      <c r="J33" s="178">
        <f t="shared" si="8"/>
        <v>-50993</v>
      </c>
    </row>
    <row r="34" spans="1:16" ht="17.100000000000001" customHeight="1">
      <c r="A34" s="171"/>
      <c r="B34" s="173"/>
      <c r="C34" s="171"/>
      <c r="D34" s="176" t="s">
        <v>385</v>
      </c>
      <c r="E34" s="177">
        <f>+'c ANAL PPTO EG CLAS EC Y OG '!H38</f>
        <v>2293500</v>
      </c>
      <c r="F34" s="178">
        <f>'c ANAL PPTO EG CLAS EC Y OG '!I38-'c ANAL PPTO EG CLAS EC Y OG '!H38</f>
        <v>0</v>
      </c>
      <c r="G34" s="178">
        <f t="shared" si="7"/>
        <v>2293500</v>
      </c>
      <c r="H34" s="178">
        <f>+'c ANAL PPTO EG CLAS EC Y OG '!J38+'c ANAL PPTO EG CLAS EC Y OG '!J46</f>
        <v>10421626</v>
      </c>
      <c r="I34" s="178">
        <f>+'c ANAL PPTO EG CLAS EC Y OG '!K38+'c ANAL PPTO EG CLAS EC Y OG '!K46</f>
        <v>10421626</v>
      </c>
      <c r="J34" s="178">
        <f t="shared" si="8"/>
        <v>-8128126</v>
      </c>
      <c r="K34" s="179">
        <f>+H34-I34</f>
        <v>0</v>
      </c>
    </row>
    <row r="35" spans="1:16" ht="17.100000000000001" customHeight="1">
      <c r="A35" s="171"/>
      <c r="B35" s="173"/>
      <c r="C35" s="358" t="s">
        <v>386</v>
      </c>
      <c r="D35" s="358"/>
      <c r="E35" s="174">
        <f t="shared" ref="E35:J35" si="9">+E36</f>
        <v>477000</v>
      </c>
      <c r="F35" s="174">
        <f t="shared" si="9"/>
        <v>0</v>
      </c>
      <c r="G35" s="174">
        <f t="shared" si="9"/>
        <v>477000</v>
      </c>
      <c r="H35" s="174">
        <f t="shared" si="9"/>
        <v>313720</v>
      </c>
      <c r="I35" s="174">
        <f t="shared" si="9"/>
        <v>313720</v>
      </c>
      <c r="J35" s="174">
        <f t="shared" si="9"/>
        <v>163280</v>
      </c>
    </row>
    <row r="36" spans="1:16" ht="17.100000000000001" customHeight="1">
      <c r="A36" s="171"/>
      <c r="B36" s="188"/>
      <c r="C36" s="171"/>
      <c r="D36" s="176" t="s">
        <v>387</v>
      </c>
      <c r="E36" s="189">
        <f>+'c ANAL PPTO EG CLAS EC Y OG '!H40</f>
        <v>477000</v>
      </c>
      <c r="F36" s="189">
        <f>'c ANAL PPTO EG CLAS EC Y OG '!I40-'c ANAL PPTO EG CLAS EC Y OG '!H40</f>
        <v>0</v>
      </c>
      <c r="G36" s="189">
        <f>+'c ANAL PPTO EG CLAS EC Y OG '!I40</f>
        <v>477000</v>
      </c>
      <c r="H36" s="189">
        <f>+'c ANAL PPTO EG CLAS EC Y OG '!J40</f>
        <v>313720</v>
      </c>
      <c r="I36" s="189">
        <f>+'c ANAL PPTO EG CLAS EC Y OG '!K40</f>
        <v>313720</v>
      </c>
      <c r="J36" s="208">
        <f>+G36-H36</f>
        <v>163280</v>
      </c>
    </row>
    <row r="37" spans="1:16" ht="17.100000000000001" customHeight="1">
      <c r="A37" s="171"/>
      <c r="B37" s="173"/>
      <c r="C37" s="358" t="s">
        <v>388</v>
      </c>
      <c r="D37" s="358"/>
      <c r="E37" s="174">
        <f t="shared" ref="E37:J37" si="10">SUM(E38:E40)</f>
        <v>0</v>
      </c>
      <c r="F37" s="174">
        <f t="shared" si="10"/>
        <v>0</v>
      </c>
      <c r="G37" s="174">
        <f t="shared" si="10"/>
        <v>0</v>
      </c>
      <c r="H37" s="174">
        <f t="shared" si="10"/>
        <v>0</v>
      </c>
      <c r="I37" s="174">
        <f t="shared" si="10"/>
        <v>0</v>
      </c>
      <c r="J37" s="174">
        <f t="shared" si="10"/>
        <v>0</v>
      </c>
    </row>
    <row r="38" spans="1:16" ht="17.100000000000001" customHeight="1">
      <c r="A38" s="171"/>
      <c r="B38" s="203"/>
      <c r="C38" s="204"/>
      <c r="D38" s="205" t="s">
        <v>389</v>
      </c>
      <c r="E38" s="206">
        <f>+'c ANAL PPTO EG CLAS EC Y OG '!H50</f>
        <v>0</v>
      </c>
      <c r="F38" s="207">
        <f>'c ANAL PPTO EG CLAS EC Y OG '!I50-'c ANAL PPTO EG CLAS EC Y OG '!H50</f>
        <v>0</v>
      </c>
      <c r="G38" s="207">
        <f>+E38+F38</f>
        <v>0</v>
      </c>
      <c r="H38" s="207">
        <f>+'c ANAL PPTO EG CLAS EC Y OG '!J50</f>
        <v>0</v>
      </c>
      <c r="I38" s="207">
        <f>+'c ANAL PPTO EG CLAS EC Y OG '!K50</f>
        <v>0</v>
      </c>
      <c r="J38" s="207">
        <f>+G38-H38</f>
        <v>0</v>
      </c>
    </row>
    <row r="39" spans="1:16" ht="17.100000000000001" customHeight="1">
      <c r="A39" s="171"/>
      <c r="B39" s="173"/>
      <c r="C39" s="171"/>
      <c r="D39" s="176" t="s">
        <v>390</v>
      </c>
      <c r="E39" s="177">
        <f>+'c ANAL PPTO EG CLAS EC Y OG '!H51</f>
        <v>0</v>
      </c>
      <c r="F39" s="178">
        <f>'c ANAL PPTO EG CLAS EC Y OG '!I51-'c ANAL PPTO EG CLAS EC Y OG '!H51</f>
        <v>0</v>
      </c>
      <c r="G39" s="178">
        <f>+E39+F39</f>
        <v>0</v>
      </c>
      <c r="H39" s="178">
        <f>+'c ANAL PPTO EG CLAS EC Y OG '!J51</f>
        <v>0</v>
      </c>
      <c r="I39" s="178">
        <f>+'c ANAL PPTO EG CLAS EC Y OG '!K51</f>
        <v>0</v>
      </c>
      <c r="J39" s="178">
        <f>+G39-H39</f>
        <v>0</v>
      </c>
    </row>
    <row r="40" spans="1:16" ht="17.100000000000001" customHeight="1">
      <c r="A40" s="171"/>
      <c r="B40" s="173"/>
      <c r="C40" s="171"/>
      <c r="D40" s="176" t="s">
        <v>391</v>
      </c>
      <c r="E40" s="177">
        <f>+'c ANAL PPTO EG CLAS EC Y OG '!H52</f>
        <v>0</v>
      </c>
      <c r="F40" s="178">
        <f>'c ANAL PPTO EG CLAS EC Y OG '!I52-'c ANAL PPTO EG CLAS EC Y OG '!H52</f>
        <v>0</v>
      </c>
      <c r="G40" s="178">
        <f>+E40+F40</f>
        <v>0</v>
      </c>
      <c r="H40" s="178">
        <f>+'c ANAL PPTO EG CLAS EC Y OG '!J52</f>
        <v>0</v>
      </c>
      <c r="I40" s="178">
        <f>+'c ANAL PPTO EG CLAS EC Y OG '!K52</f>
        <v>0</v>
      </c>
      <c r="J40" s="178">
        <f>+G40-H40</f>
        <v>0</v>
      </c>
    </row>
    <row r="41" spans="1:16" ht="17.100000000000001" customHeight="1">
      <c r="A41" s="171"/>
      <c r="B41" s="173"/>
      <c r="C41" s="358" t="s">
        <v>392</v>
      </c>
      <c r="D41" s="358"/>
      <c r="E41" s="174">
        <f t="shared" ref="E41:J41" si="11">+E42</f>
        <v>0</v>
      </c>
      <c r="F41" s="174">
        <f t="shared" si="11"/>
        <v>0</v>
      </c>
      <c r="G41" s="174">
        <f t="shared" si="11"/>
        <v>0</v>
      </c>
      <c r="H41" s="220">
        <f t="shared" si="11"/>
        <v>277001</v>
      </c>
      <c r="I41" s="220">
        <f t="shared" si="11"/>
        <v>277001</v>
      </c>
      <c r="J41" s="220">
        <f t="shared" si="11"/>
        <v>-277001</v>
      </c>
    </row>
    <row r="42" spans="1:16" ht="17.100000000000001" customHeight="1">
      <c r="A42" s="171"/>
      <c r="B42" s="173"/>
      <c r="C42" s="171"/>
      <c r="D42" s="176" t="s">
        <v>393</v>
      </c>
      <c r="E42" s="177">
        <f>+'c ANAL PPTO EG CLAS EC Y OG '!H54</f>
        <v>0</v>
      </c>
      <c r="F42" s="178">
        <f>'c ANAL PPTO EG CLAS EC Y OG '!I54-'c ANAL PPTO EG CLAS EC Y OG '!H54</f>
        <v>0</v>
      </c>
      <c r="G42" s="178">
        <f>+E42+F42</f>
        <v>0</v>
      </c>
      <c r="H42" s="221">
        <f>+'c ANAL PPTO EG CLAS EC Y OG '!J57</f>
        <v>277001</v>
      </c>
      <c r="I42" s="221">
        <f>+'c ANAL PPTO EG CLAS EC Y OG '!K57</f>
        <v>277001</v>
      </c>
      <c r="J42" s="221">
        <f>+G42-H42</f>
        <v>-277001</v>
      </c>
      <c r="N42" s="179"/>
      <c r="P42" s="179"/>
    </row>
    <row r="43" spans="1:16" ht="21.95" customHeight="1">
      <c r="A43" s="171"/>
      <c r="B43" s="362" t="s">
        <v>358</v>
      </c>
      <c r="C43" s="362"/>
      <c r="D43" s="362"/>
      <c r="E43" s="180">
        <f>+E9+E17+E26+E35+E37+E41</f>
        <v>123968226</v>
      </c>
      <c r="F43" s="180">
        <f>+F9+F17+F26+F35+F37+F41</f>
        <v>0</v>
      </c>
      <c r="G43" s="180">
        <f t="shared" ref="G43:J43" si="12">+G9+G17+G26+G35+G37+G41</f>
        <v>123968226</v>
      </c>
      <c r="H43" s="180">
        <f t="shared" si="12"/>
        <v>113777633</v>
      </c>
      <c r="I43" s="180">
        <f>+I9+I17+I26+I35+I37+I41</f>
        <v>105488439</v>
      </c>
      <c r="J43" s="180">
        <f t="shared" si="12"/>
        <v>10190593</v>
      </c>
      <c r="L43" s="179"/>
      <c r="N43" s="179"/>
      <c r="P43" s="179"/>
    </row>
    <row r="44" spans="1:16" ht="0.95" customHeight="1">
      <c r="A44" s="171"/>
      <c r="B44" s="363"/>
      <c r="C44" s="363"/>
      <c r="D44" s="363"/>
      <c r="E44" s="363"/>
      <c r="F44" s="363"/>
      <c r="G44" s="363"/>
      <c r="H44" s="363"/>
      <c r="I44" s="363"/>
      <c r="J44" s="363"/>
    </row>
    <row r="45" spans="1:16" ht="41.1" customHeight="1">
      <c r="A45" s="171"/>
      <c r="B45" s="171"/>
      <c r="C45" s="364"/>
      <c r="D45" s="364"/>
      <c r="E45" s="364"/>
      <c r="F45" s="364"/>
      <c r="G45" s="364"/>
      <c r="H45" s="364"/>
      <c r="I45" s="364"/>
      <c r="J45" s="364"/>
      <c r="N45" s="179"/>
    </row>
    <row r="46" spans="1:16" ht="30" customHeight="1">
      <c r="A46" s="171"/>
      <c r="B46" s="171"/>
      <c r="C46" s="171"/>
      <c r="D46" s="53"/>
      <c r="E46" s="171"/>
      <c r="F46" s="171"/>
      <c r="G46" s="171"/>
      <c r="H46" s="171"/>
      <c r="I46" s="14"/>
      <c r="J46" s="171"/>
      <c r="N46" s="179"/>
    </row>
    <row r="47" spans="1:16" ht="15">
      <c r="B47" s="360" t="s">
        <v>421</v>
      </c>
      <c r="C47" s="360"/>
      <c r="D47" s="360"/>
      <c r="H47" s="360" t="s">
        <v>47</v>
      </c>
      <c r="I47" s="360"/>
      <c r="J47" s="360"/>
    </row>
    <row r="48" spans="1:16" ht="15" customHeight="1">
      <c r="B48" s="357" t="s">
        <v>426</v>
      </c>
      <c r="C48" s="357"/>
      <c r="D48" s="357"/>
      <c r="E48" s="262"/>
      <c r="H48" s="361" t="s">
        <v>48</v>
      </c>
      <c r="I48" s="361"/>
      <c r="J48" s="361"/>
    </row>
    <row r="49" spans="5:8">
      <c r="E49" s="179"/>
    </row>
    <row r="51" spans="5:8">
      <c r="H51" s="179"/>
    </row>
    <row r="52" spans="5:8">
      <c r="H52" s="179"/>
    </row>
    <row r="55" spans="5:8">
      <c r="H55" s="179"/>
    </row>
  </sheetData>
  <mergeCells count="19">
    <mergeCell ref="H47:J47"/>
    <mergeCell ref="H48:J48"/>
    <mergeCell ref="B47:D47"/>
    <mergeCell ref="B48:D48"/>
    <mergeCell ref="B43:D43"/>
    <mergeCell ref="B44:J44"/>
    <mergeCell ref="C45:J45"/>
    <mergeCell ref="C37:D37"/>
    <mergeCell ref="C41:D41"/>
    <mergeCell ref="B1:J1"/>
    <mergeCell ref="B2:J2"/>
    <mergeCell ref="B3:J3"/>
    <mergeCell ref="B4:J4"/>
    <mergeCell ref="B5:J5"/>
    <mergeCell ref="B7:D7"/>
    <mergeCell ref="C9:D9"/>
    <mergeCell ref="C17:D17"/>
    <mergeCell ref="C26:D26"/>
    <mergeCell ref="C35:D35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5"/>
  <sheetViews>
    <sheetView zoomScaleNormal="100" workbookViewId="0">
      <pane ySplit="10" topLeftCell="A99" activePane="bottomLeft" state="frozen"/>
      <selection pane="bottomLeft" sqref="A1:R105"/>
    </sheetView>
  </sheetViews>
  <sheetFormatPr baseColWidth="10" defaultRowHeight="15"/>
  <cols>
    <col min="1" max="1" width="2.28515625" customWidth="1"/>
    <col min="2" max="2" width="2.42578125" customWidth="1"/>
    <col min="3" max="4" width="4.7109375" customWidth="1"/>
    <col min="5" max="5" width="3.85546875" customWidth="1"/>
  </cols>
  <sheetData>
    <row r="1" spans="1:19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>
      <c r="A2" s="345" t="s">
        <v>166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13"/>
    </row>
    <row r="3" spans="1:19">
      <c r="A3" s="345" t="s">
        <v>167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13"/>
    </row>
    <row r="4" spans="1:19">
      <c r="A4" s="345" t="s">
        <v>202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13"/>
    </row>
    <row r="5" spans="1:19" ht="15" customHeight="1">
      <c r="A5" s="345" t="str">
        <f>ACEP!B5</f>
        <v>ENERO A MARZO 2023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13"/>
    </row>
    <row r="6" spans="1:19">
      <c r="A6" s="345" t="s">
        <v>168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13"/>
    </row>
    <row r="7" spans="1:19" s="120" customFormat="1">
      <c r="A7" s="365" t="s">
        <v>169</v>
      </c>
      <c r="B7" s="365"/>
      <c r="C7" s="365"/>
      <c r="D7" s="365"/>
      <c r="E7" s="365"/>
      <c r="F7" s="367" t="s">
        <v>239</v>
      </c>
      <c r="G7" s="365" t="s">
        <v>152</v>
      </c>
      <c r="H7" s="365"/>
      <c r="I7" s="365"/>
      <c r="J7" s="365"/>
      <c r="K7" s="365"/>
      <c r="L7" s="369" t="s">
        <v>170</v>
      </c>
      <c r="M7" s="369"/>
      <c r="N7" s="369"/>
      <c r="O7" s="369"/>
      <c r="P7" s="369" t="s">
        <v>30</v>
      </c>
      <c r="Q7" s="369"/>
      <c r="R7" s="369"/>
      <c r="S7" s="119"/>
    </row>
    <row r="8" spans="1:19" s="120" customFormat="1">
      <c r="A8" s="366"/>
      <c r="B8" s="366"/>
      <c r="C8" s="366"/>
      <c r="D8" s="366"/>
      <c r="E8" s="366"/>
      <c r="F8" s="368"/>
      <c r="G8" s="370" t="s">
        <v>76</v>
      </c>
      <c r="H8" s="370" t="s">
        <v>329</v>
      </c>
      <c r="I8" s="370" t="s">
        <v>72</v>
      </c>
      <c r="J8" s="370" t="s">
        <v>326</v>
      </c>
      <c r="K8" s="370" t="s">
        <v>330</v>
      </c>
      <c r="L8" s="370" t="s">
        <v>77</v>
      </c>
      <c r="M8" s="370" t="s">
        <v>72</v>
      </c>
      <c r="N8" s="370" t="s">
        <v>331</v>
      </c>
      <c r="O8" s="370" t="s">
        <v>330</v>
      </c>
      <c r="P8" s="370" t="s">
        <v>30</v>
      </c>
      <c r="Q8" s="365" t="s">
        <v>171</v>
      </c>
      <c r="R8" s="365"/>
      <c r="S8" s="119"/>
    </row>
    <row r="9" spans="1:19" s="120" customFormat="1">
      <c r="A9" s="365" t="s">
        <v>332</v>
      </c>
      <c r="B9" s="365"/>
      <c r="C9" s="369" t="s">
        <v>333</v>
      </c>
      <c r="D9" s="369" t="s">
        <v>334</v>
      </c>
      <c r="E9" s="369" t="s">
        <v>335</v>
      </c>
      <c r="F9" s="368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65"/>
      <c r="R9" s="365"/>
      <c r="S9" s="119"/>
    </row>
    <row r="10" spans="1:19" s="120" customFormat="1">
      <c r="A10" s="365"/>
      <c r="B10" s="365"/>
      <c r="C10" s="369"/>
      <c r="D10" s="369"/>
      <c r="E10" s="369"/>
      <c r="F10" s="368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117" t="s">
        <v>336</v>
      </c>
      <c r="R10" s="118" t="s">
        <v>337</v>
      </c>
      <c r="S10" s="119"/>
    </row>
    <row r="11" spans="1:19" ht="18">
      <c r="A11" s="371" t="s">
        <v>172</v>
      </c>
      <c r="B11" s="371"/>
      <c r="C11" s="34" t="s">
        <v>172</v>
      </c>
      <c r="D11" s="34" t="s">
        <v>172</v>
      </c>
      <c r="E11" s="34" t="s">
        <v>172</v>
      </c>
      <c r="F11" s="35" t="s">
        <v>173</v>
      </c>
      <c r="G11" s="36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74" t="s">
        <v>172</v>
      </c>
      <c r="R11" s="74" t="s">
        <v>172</v>
      </c>
      <c r="S11" s="13"/>
    </row>
    <row r="12" spans="1:19" ht="18">
      <c r="A12" s="371" t="s">
        <v>172</v>
      </c>
      <c r="B12" s="371"/>
      <c r="C12" s="34" t="s">
        <v>172</v>
      </c>
      <c r="D12" s="34" t="s">
        <v>172</v>
      </c>
      <c r="E12" s="34" t="s">
        <v>172</v>
      </c>
      <c r="F12" s="35" t="s">
        <v>174</v>
      </c>
      <c r="G12" s="38">
        <f t="shared" ref="G12:H14" si="0">G21+G46</f>
        <v>97793352</v>
      </c>
      <c r="H12" s="39">
        <f t="shared" si="0"/>
        <v>25697874</v>
      </c>
      <c r="I12" s="39">
        <f>+I21+I46</f>
        <v>425000</v>
      </c>
      <c r="J12" s="39">
        <f>J21+J53</f>
        <v>52000</v>
      </c>
      <c r="K12" s="39">
        <f>G12+H12+I12+J12</f>
        <v>123968226</v>
      </c>
      <c r="L12" s="39">
        <f>+L21+L46</f>
        <v>0</v>
      </c>
      <c r="M12" s="37">
        <v>0</v>
      </c>
      <c r="N12" s="37">
        <v>0</v>
      </c>
      <c r="O12" s="39">
        <f>L12+M12+N12</f>
        <v>0</v>
      </c>
      <c r="P12" s="135">
        <f>+K12+O12</f>
        <v>123968226</v>
      </c>
      <c r="Q12" s="40">
        <f>K12*100/P12</f>
        <v>100</v>
      </c>
      <c r="R12" s="40">
        <f>O12*100/P12</f>
        <v>0</v>
      </c>
      <c r="S12" s="13"/>
    </row>
    <row r="13" spans="1:19" ht="18">
      <c r="A13" s="371" t="s">
        <v>172</v>
      </c>
      <c r="B13" s="371"/>
      <c r="C13" s="34" t="s">
        <v>172</v>
      </c>
      <c r="D13" s="34" t="s">
        <v>172</v>
      </c>
      <c r="E13" s="34" t="s">
        <v>172</v>
      </c>
      <c r="F13" s="35" t="s">
        <v>175</v>
      </c>
      <c r="G13" s="38">
        <f t="shared" si="0"/>
        <v>97793352</v>
      </c>
      <c r="H13" s="39">
        <f t="shared" si="0"/>
        <v>25697874</v>
      </c>
      <c r="I13" s="39">
        <f>+I22+I47</f>
        <v>425000</v>
      </c>
      <c r="J13" s="39">
        <f>J22+J54</f>
        <v>52000</v>
      </c>
      <c r="K13" s="39">
        <f>G13+H13+I13+J13</f>
        <v>123968226</v>
      </c>
      <c r="L13" s="39">
        <f>+L22+L47</f>
        <v>0</v>
      </c>
      <c r="M13" s="37">
        <v>0</v>
      </c>
      <c r="N13" s="37">
        <v>0</v>
      </c>
      <c r="O13" s="39">
        <f>L13+M13+N13</f>
        <v>0</v>
      </c>
      <c r="P13" s="135">
        <f>K13+O13</f>
        <v>123968226</v>
      </c>
      <c r="Q13" s="40">
        <f>K13*100/P13</f>
        <v>100</v>
      </c>
      <c r="R13" s="40">
        <f>O13*100/P13</f>
        <v>0</v>
      </c>
      <c r="S13" s="13"/>
    </row>
    <row r="14" spans="1:19" ht="18">
      <c r="A14" s="371" t="s">
        <v>172</v>
      </c>
      <c r="B14" s="371"/>
      <c r="C14" s="34" t="s">
        <v>172</v>
      </c>
      <c r="D14" s="34" t="s">
        <v>172</v>
      </c>
      <c r="E14" s="34" t="s">
        <v>172</v>
      </c>
      <c r="F14" s="35" t="s">
        <v>176</v>
      </c>
      <c r="G14" s="38">
        <f t="shared" si="0"/>
        <v>89210243</v>
      </c>
      <c r="H14" s="39">
        <f t="shared" si="0"/>
        <v>15572924</v>
      </c>
      <c r="I14" s="39">
        <f>+I23+I48</f>
        <v>283720</v>
      </c>
      <c r="J14" s="39">
        <f>J23+J48</f>
        <v>8433745</v>
      </c>
      <c r="K14" s="39">
        <f>G14+H14+I14+J14</f>
        <v>113500632</v>
      </c>
      <c r="L14" s="39">
        <f>+L23+L48</f>
        <v>0</v>
      </c>
      <c r="M14" s="37">
        <v>0</v>
      </c>
      <c r="N14" s="39">
        <f>N48</f>
        <v>277001</v>
      </c>
      <c r="O14" s="39">
        <f>L14+M14+N14</f>
        <v>277001</v>
      </c>
      <c r="P14" s="135">
        <f>K14+O14</f>
        <v>113777633</v>
      </c>
      <c r="Q14" s="40">
        <f>K14*100/P14</f>
        <v>99.756541780052672</v>
      </c>
      <c r="R14" s="40">
        <f>O14*100/P14</f>
        <v>0.24345821994732481</v>
      </c>
      <c r="S14" s="15"/>
    </row>
    <row r="15" spans="1:19" ht="18">
      <c r="A15" s="371" t="s">
        <v>172</v>
      </c>
      <c r="B15" s="371"/>
      <c r="C15" s="34" t="s">
        <v>172</v>
      </c>
      <c r="D15" s="34" t="s">
        <v>172</v>
      </c>
      <c r="E15" s="34" t="s">
        <v>172</v>
      </c>
      <c r="F15" s="35" t="s">
        <v>177</v>
      </c>
      <c r="G15" s="38">
        <f>G24+G49+0.2</f>
        <v>81405381.200000003</v>
      </c>
      <c r="H15" s="39">
        <f>H24+H49+0.2</f>
        <v>15088592.199999999</v>
      </c>
      <c r="I15" s="39">
        <f>+I24+I49</f>
        <v>283720</v>
      </c>
      <c r="J15" s="39">
        <f>J24+J49</f>
        <v>8433745</v>
      </c>
      <c r="K15" s="39">
        <f>G15+H15+I15+J15</f>
        <v>105211438.40000001</v>
      </c>
      <c r="L15" s="39">
        <f>+L24+L49</f>
        <v>0</v>
      </c>
      <c r="M15" s="37">
        <v>0</v>
      </c>
      <c r="N15" s="39">
        <f>N49</f>
        <v>277001</v>
      </c>
      <c r="O15" s="39">
        <f>L15+M15+N15</f>
        <v>277001</v>
      </c>
      <c r="P15" s="135">
        <f>K15+O15</f>
        <v>105488439.40000001</v>
      </c>
      <c r="Q15" s="40">
        <f>K15*100/P15</f>
        <v>99.737411036151883</v>
      </c>
      <c r="R15" s="40">
        <f>O15*100/P15</f>
        <v>0.26258896384810865</v>
      </c>
      <c r="S15" s="15"/>
    </row>
    <row r="16" spans="1:19" ht="18">
      <c r="A16" s="371" t="s">
        <v>172</v>
      </c>
      <c r="B16" s="371"/>
      <c r="C16" s="34" t="s">
        <v>172</v>
      </c>
      <c r="D16" s="34" t="s">
        <v>172</v>
      </c>
      <c r="E16" s="34" t="s">
        <v>172</v>
      </c>
      <c r="F16" s="35" t="s">
        <v>178</v>
      </c>
      <c r="G16" s="41">
        <f>G15*100/G12</f>
        <v>83.242244523942688</v>
      </c>
      <c r="H16" s="41">
        <f>H15*100/H12</f>
        <v>58.715332638022893</v>
      </c>
      <c r="I16" s="41">
        <f>I15*100/I12</f>
        <v>66.757647058823522</v>
      </c>
      <c r="J16" s="41">
        <v>0</v>
      </c>
      <c r="K16" s="41">
        <f>K15*100/K12</f>
        <v>84.869681364965246</v>
      </c>
      <c r="L16" s="41">
        <v>0</v>
      </c>
      <c r="M16" s="37">
        <v>0</v>
      </c>
      <c r="N16" s="41">
        <v>0</v>
      </c>
      <c r="O16" s="41">
        <v>0</v>
      </c>
      <c r="P16" s="41">
        <f>P15*100/P12</f>
        <v>85.093126524211129</v>
      </c>
      <c r="Q16" s="40"/>
      <c r="R16" s="40"/>
      <c r="S16" s="13"/>
    </row>
    <row r="17" spans="1:19" ht="18">
      <c r="A17" s="371" t="s">
        <v>172</v>
      </c>
      <c r="B17" s="371"/>
      <c r="C17" s="34" t="s">
        <v>172</v>
      </c>
      <c r="D17" s="34" t="s">
        <v>172</v>
      </c>
      <c r="E17" s="34" t="s">
        <v>172</v>
      </c>
      <c r="F17" s="35" t="s">
        <v>179</v>
      </c>
      <c r="G17" s="41">
        <f>G15*100/G13</f>
        <v>83.242244523942688</v>
      </c>
      <c r="H17" s="41">
        <f>H15*100/H13</f>
        <v>58.715332638022893</v>
      </c>
      <c r="I17" s="41">
        <f>I15*100/I13</f>
        <v>66.757647058823522</v>
      </c>
      <c r="J17" s="41">
        <v>0</v>
      </c>
      <c r="K17" s="41">
        <f>K15*100/K13</f>
        <v>84.869681364965246</v>
      </c>
      <c r="L17" s="41">
        <v>0</v>
      </c>
      <c r="M17" s="37">
        <v>0</v>
      </c>
      <c r="N17" s="41">
        <v>0</v>
      </c>
      <c r="O17" s="41">
        <v>0</v>
      </c>
      <c r="P17" s="41">
        <f>P15*100/P13</f>
        <v>85.093126524211129</v>
      </c>
      <c r="Q17" s="40"/>
      <c r="R17" s="40"/>
      <c r="S17" s="13"/>
    </row>
    <row r="18" spans="1:19">
      <c r="A18" s="371" t="s">
        <v>172</v>
      </c>
      <c r="B18" s="371"/>
      <c r="C18" s="34" t="s">
        <v>172</v>
      </c>
      <c r="D18" s="34" t="s">
        <v>172</v>
      </c>
      <c r="E18" s="34" t="s">
        <v>172</v>
      </c>
      <c r="F18" s="13"/>
      <c r="G18" s="41"/>
      <c r="H18" s="40"/>
      <c r="I18" s="40"/>
      <c r="J18" s="42"/>
      <c r="K18" s="40"/>
      <c r="L18" s="40"/>
      <c r="M18" s="37"/>
      <c r="N18" s="37"/>
      <c r="O18" s="40"/>
      <c r="P18" s="40"/>
      <c r="Q18" s="40"/>
      <c r="R18" s="40"/>
      <c r="S18" s="13"/>
    </row>
    <row r="19" spans="1:19">
      <c r="A19" s="372" t="s">
        <v>172</v>
      </c>
      <c r="B19" s="373"/>
      <c r="C19" s="149" t="s">
        <v>172</v>
      </c>
      <c r="D19" s="149" t="s">
        <v>172</v>
      </c>
      <c r="E19" s="149" t="s">
        <v>172</v>
      </c>
      <c r="F19" s="57"/>
      <c r="G19" s="150"/>
      <c r="H19" s="152"/>
      <c r="I19" s="151"/>
      <c r="J19" s="150"/>
      <c r="K19" s="151"/>
      <c r="L19" s="150"/>
      <c r="M19" s="150"/>
      <c r="N19" s="150"/>
      <c r="O19" s="150"/>
      <c r="P19" s="151"/>
      <c r="Q19" s="151"/>
      <c r="R19" s="152"/>
      <c r="S19" s="13"/>
    </row>
    <row r="20" spans="1:19" ht="18">
      <c r="A20" s="372" t="s">
        <v>180</v>
      </c>
      <c r="B20" s="373"/>
      <c r="C20" s="157" t="s">
        <v>186</v>
      </c>
      <c r="D20" s="149" t="s">
        <v>172</v>
      </c>
      <c r="E20" s="149" t="s">
        <v>172</v>
      </c>
      <c r="F20" s="155" t="s">
        <v>187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1"/>
      <c r="R20" s="152"/>
      <c r="S20" s="13"/>
    </row>
    <row r="21" spans="1:19">
      <c r="A21" s="371" t="s">
        <v>180</v>
      </c>
      <c r="B21" s="371"/>
      <c r="C21" s="34" t="s">
        <v>186</v>
      </c>
      <c r="D21" s="34" t="s">
        <v>172</v>
      </c>
      <c r="E21" s="34" t="s">
        <v>172</v>
      </c>
      <c r="F21" s="35" t="s">
        <v>181</v>
      </c>
      <c r="G21" s="38">
        <f>G37</f>
        <v>86400479</v>
      </c>
      <c r="H21" s="39">
        <f>H37</f>
        <v>25628354</v>
      </c>
      <c r="I21" s="39">
        <f>I37</f>
        <v>425000</v>
      </c>
      <c r="J21" s="39">
        <f>J37</f>
        <v>52000</v>
      </c>
      <c r="K21" s="39">
        <f>G21+H21+I21+J21</f>
        <v>112505833</v>
      </c>
      <c r="L21" s="39"/>
      <c r="M21" s="37">
        <v>0</v>
      </c>
      <c r="N21" s="37">
        <v>0</v>
      </c>
      <c r="O21" s="39">
        <f>SUM(L21:N21)</f>
        <v>0</v>
      </c>
      <c r="P21" s="39">
        <f>K21+O21</f>
        <v>112505833</v>
      </c>
      <c r="Q21" s="40">
        <f>K21*100/P21</f>
        <v>100</v>
      </c>
      <c r="R21" s="170">
        <f>O21*100/P21</f>
        <v>0</v>
      </c>
      <c r="S21" s="13"/>
    </row>
    <row r="22" spans="1:19">
      <c r="A22" s="371" t="s">
        <v>180</v>
      </c>
      <c r="B22" s="371"/>
      <c r="C22" s="34" t="s">
        <v>186</v>
      </c>
      <c r="D22" s="34" t="s">
        <v>172</v>
      </c>
      <c r="E22" s="34" t="s">
        <v>172</v>
      </c>
      <c r="F22" s="35" t="s">
        <v>182</v>
      </c>
      <c r="G22" s="38">
        <f t="shared" ref="G22:J24" si="1">G38</f>
        <v>86400479</v>
      </c>
      <c r="H22" s="39">
        <f t="shared" si="1"/>
        <v>25628354</v>
      </c>
      <c r="I22" s="39">
        <f t="shared" si="1"/>
        <v>425000</v>
      </c>
      <c r="J22" s="39">
        <f t="shared" si="1"/>
        <v>52000</v>
      </c>
      <c r="K22" s="39">
        <f>G22+H22+I22+J22</f>
        <v>112505833</v>
      </c>
      <c r="L22" s="39"/>
      <c r="M22" s="37">
        <v>0</v>
      </c>
      <c r="N22" s="37">
        <v>0</v>
      </c>
      <c r="O22" s="39">
        <f>SUM(L22:N22)</f>
        <v>0</v>
      </c>
      <c r="P22" s="39">
        <f>K22+O22</f>
        <v>112505833</v>
      </c>
      <c r="Q22" s="40">
        <f>K22*100/P22</f>
        <v>100</v>
      </c>
      <c r="R22" s="170">
        <f>O22*100/P22</f>
        <v>0</v>
      </c>
      <c r="S22" s="13"/>
    </row>
    <row r="23" spans="1:19">
      <c r="A23" s="371" t="s">
        <v>180</v>
      </c>
      <c r="B23" s="371"/>
      <c r="C23" s="34" t="s">
        <v>186</v>
      </c>
      <c r="D23" s="34" t="s">
        <v>172</v>
      </c>
      <c r="E23" s="34" t="s">
        <v>172</v>
      </c>
      <c r="F23" s="35" t="s">
        <v>183</v>
      </c>
      <c r="G23" s="38">
        <f t="shared" si="1"/>
        <v>77825027</v>
      </c>
      <c r="H23" s="39">
        <f t="shared" si="1"/>
        <v>15558024</v>
      </c>
      <c r="I23" s="39">
        <f t="shared" si="1"/>
        <v>283720</v>
      </c>
      <c r="J23" s="39">
        <f t="shared" si="1"/>
        <v>30000</v>
      </c>
      <c r="K23" s="39">
        <f>G23+H23+I23+J23</f>
        <v>93696771</v>
      </c>
      <c r="L23" s="135"/>
      <c r="M23" s="37">
        <v>0</v>
      </c>
      <c r="N23" s="37">
        <v>0</v>
      </c>
      <c r="O23" s="39">
        <v>0</v>
      </c>
      <c r="P23" s="39">
        <f>K23+O23</f>
        <v>93696771</v>
      </c>
      <c r="Q23" s="40">
        <f>K23*100/P23</f>
        <v>100</v>
      </c>
      <c r="R23" s="170">
        <f>O23*100/P23</f>
        <v>0</v>
      </c>
      <c r="S23" s="13"/>
    </row>
    <row r="24" spans="1:19">
      <c r="A24" s="371" t="s">
        <v>180</v>
      </c>
      <c r="B24" s="371"/>
      <c r="C24" s="34" t="s">
        <v>186</v>
      </c>
      <c r="D24" s="34" t="s">
        <v>172</v>
      </c>
      <c r="E24" s="34" t="s">
        <v>172</v>
      </c>
      <c r="F24" s="35" t="s">
        <v>184</v>
      </c>
      <c r="G24" s="38">
        <f t="shared" si="1"/>
        <v>70391829</v>
      </c>
      <c r="H24" s="39">
        <f t="shared" si="1"/>
        <v>15073692</v>
      </c>
      <c r="I24" s="39">
        <f t="shared" si="1"/>
        <v>283720</v>
      </c>
      <c r="J24" s="39">
        <f t="shared" si="1"/>
        <v>30000</v>
      </c>
      <c r="K24" s="39">
        <f>G24+H24+I24+J24</f>
        <v>85779241</v>
      </c>
      <c r="L24" s="39"/>
      <c r="M24" s="37">
        <v>0</v>
      </c>
      <c r="N24" s="37">
        <v>0</v>
      </c>
      <c r="O24" s="39">
        <v>0</v>
      </c>
      <c r="P24" s="39">
        <f>K24+O24</f>
        <v>85779241</v>
      </c>
      <c r="Q24" s="40">
        <f>K24*100/P24</f>
        <v>100</v>
      </c>
      <c r="R24" s="40">
        <f>O24*100/P24</f>
        <v>0</v>
      </c>
      <c r="S24" s="13"/>
    </row>
    <row r="25" spans="1:19" ht="18">
      <c r="A25" s="371" t="s">
        <v>180</v>
      </c>
      <c r="B25" s="371"/>
      <c r="C25" s="34" t="s">
        <v>186</v>
      </c>
      <c r="D25" s="34" t="s">
        <v>172</v>
      </c>
      <c r="E25" s="34" t="s">
        <v>172</v>
      </c>
      <c r="F25" s="35" t="s">
        <v>178</v>
      </c>
      <c r="G25" s="41">
        <f>G24*100/G21</f>
        <v>81.471572628665641</v>
      </c>
      <c r="H25" s="41">
        <f>H24*100/H21</f>
        <v>58.816465544373237</v>
      </c>
      <c r="I25" s="41">
        <f>I24*100/I21</f>
        <v>66.757647058823522</v>
      </c>
      <c r="J25" s="41">
        <f>J24*100/J21</f>
        <v>57.692307692307693</v>
      </c>
      <c r="K25" s="41">
        <f>K24*100/K21</f>
        <v>76.244261042003046</v>
      </c>
      <c r="L25" s="41">
        <v>0</v>
      </c>
      <c r="M25" s="37">
        <v>0</v>
      </c>
      <c r="N25" s="37">
        <v>0</v>
      </c>
      <c r="O25" s="41">
        <v>0</v>
      </c>
      <c r="P25" s="41">
        <f>P24*100/P21</f>
        <v>76.244261042003046</v>
      </c>
      <c r="Q25" s="40"/>
      <c r="R25" s="40"/>
      <c r="S25" s="13"/>
    </row>
    <row r="26" spans="1:19" ht="18">
      <c r="A26" s="371" t="s">
        <v>180</v>
      </c>
      <c r="B26" s="371"/>
      <c r="C26" s="34" t="s">
        <v>186</v>
      </c>
      <c r="D26" s="34" t="s">
        <v>172</v>
      </c>
      <c r="E26" s="34" t="s">
        <v>172</v>
      </c>
      <c r="F26" s="35" t="s">
        <v>179</v>
      </c>
      <c r="G26" s="41">
        <f>G24*100/G22</f>
        <v>81.471572628665641</v>
      </c>
      <c r="H26" s="41">
        <f>H24*100/H22</f>
        <v>58.816465544373237</v>
      </c>
      <c r="I26" s="41">
        <f>I24*100/I22</f>
        <v>66.757647058823522</v>
      </c>
      <c r="J26" s="41">
        <f>J24*100/J22</f>
        <v>57.692307692307693</v>
      </c>
      <c r="K26" s="41">
        <f>K24*100/K22</f>
        <v>76.244261042003046</v>
      </c>
      <c r="L26" s="41">
        <v>0</v>
      </c>
      <c r="M26" s="37">
        <v>0</v>
      </c>
      <c r="N26" s="37">
        <v>0</v>
      </c>
      <c r="O26" s="41">
        <v>0</v>
      </c>
      <c r="P26" s="41">
        <f>P24*100/P22</f>
        <v>76.244261042003046</v>
      </c>
      <c r="Q26" s="40"/>
      <c r="R26" s="40"/>
      <c r="S26" s="13"/>
    </row>
    <row r="27" spans="1:19">
      <c r="A27" s="371" t="s">
        <v>172</v>
      </c>
      <c r="B27" s="371"/>
      <c r="C27" s="34" t="s">
        <v>172</v>
      </c>
      <c r="D27" s="34" t="s">
        <v>172</v>
      </c>
      <c r="E27" s="34" t="s">
        <v>172</v>
      </c>
      <c r="F27" s="13"/>
      <c r="G27" s="41"/>
      <c r="H27" s="40"/>
      <c r="I27" s="37"/>
      <c r="J27" s="37"/>
      <c r="K27" s="40"/>
      <c r="L27" s="40"/>
      <c r="M27" s="37"/>
      <c r="N27" s="37"/>
      <c r="O27" s="40"/>
      <c r="P27" s="40"/>
      <c r="Q27" s="40"/>
      <c r="R27" s="40"/>
      <c r="S27" s="13"/>
    </row>
    <row r="28" spans="1:19" ht="27">
      <c r="A28" s="371" t="s">
        <v>180</v>
      </c>
      <c r="B28" s="371"/>
      <c r="C28" s="34" t="s">
        <v>186</v>
      </c>
      <c r="D28" s="34" t="s">
        <v>188</v>
      </c>
      <c r="E28" s="34" t="s">
        <v>172</v>
      </c>
      <c r="F28" s="35" t="s">
        <v>189</v>
      </c>
      <c r="G28" s="36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40"/>
      <c r="R28" s="40"/>
      <c r="S28" s="13"/>
    </row>
    <row r="29" spans="1:19">
      <c r="A29" s="371" t="s">
        <v>180</v>
      </c>
      <c r="B29" s="371"/>
      <c r="C29" s="34" t="s">
        <v>186</v>
      </c>
      <c r="D29" s="34" t="s">
        <v>188</v>
      </c>
      <c r="E29" s="34" t="s">
        <v>172</v>
      </c>
      <c r="F29" s="35" t="s">
        <v>181</v>
      </c>
      <c r="G29" s="38">
        <f>G37</f>
        <v>86400479</v>
      </c>
      <c r="H29" s="39">
        <f>H37</f>
        <v>25628354</v>
      </c>
      <c r="I29" s="39">
        <f>I37</f>
        <v>425000</v>
      </c>
      <c r="J29" s="39">
        <f>J37</f>
        <v>52000</v>
      </c>
      <c r="K29" s="39">
        <f>K37</f>
        <v>112505833</v>
      </c>
      <c r="L29" s="37">
        <v>0</v>
      </c>
      <c r="M29" s="37">
        <v>0</v>
      </c>
      <c r="N29" s="37">
        <v>0</v>
      </c>
      <c r="O29" s="37">
        <v>0</v>
      </c>
      <c r="P29" s="39">
        <f>K29+O29</f>
        <v>112505833</v>
      </c>
      <c r="Q29" s="40">
        <f>K29*100/P29</f>
        <v>100</v>
      </c>
      <c r="R29" s="37">
        <v>0</v>
      </c>
      <c r="S29" s="13"/>
    </row>
    <row r="30" spans="1:19">
      <c r="A30" s="371" t="s">
        <v>180</v>
      </c>
      <c r="B30" s="371"/>
      <c r="C30" s="34" t="s">
        <v>186</v>
      </c>
      <c r="D30" s="34" t="s">
        <v>188</v>
      </c>
      <c r="E30" s="34" t="s">
        <v>172</v>
      </c>
      <c r="F30" s="35" t="s">
        <v>182</v>
      </c>
      <c r="G30" s="38">
        <f t="shared" ref="G30:K32" si="2">G38</f>
        <v>86400479</v>
      </c>
      <c r="H30" s="39">
        <f t="shared" si="2"/>
        <v>25628354</v>
      </c>
      <c r="I30" s="39">
        <f t="shared" si="2"/>
        <v>425000</v>
      </c>
      <c r="J30" s="39">
        <f t="shared" si="2"/>
        <v>52000</v>
      </c>
      <c r="K30" s="39">
        <f t="shared" si="2"/>
        <v>112505833</v>
      </c>
      <c r="L30" s="37">
        <v>0</v>
      </c>
      <c r="M30" s="37">
        <v>0</v>
      </c>
      <c r="N30" s="37">
        <v>0</v>
      </c>
      <c r="O30" s="37">
        <v>0</v>
      </c>
      <c r="P30" s="39">
        <f>K30+O30</f>
        <v>112505833</v>
      </c>
      <c r="Q30" s="40">
        <f>K30*100/P30</f>
        <v>100</v>
      </c>
      <c r="R30" s="37">
        <v>0</v>
      </c>
      <c r="S30" s="13"/>
    </row>
    <row r="31" spans="1:19">
      <c r="A31" s="371" t="s">
        <v>180</v>
      </c>
      <c r="B31" s="371"/>
      <c r="C31" s="34" t="s">
        <v>186</v>
      </c>
      <c r="D31" s="34" t="s">
        <v>188</v>
      </c>
      <c r="E31" s="34" t="s">
        <v>172</v>
      </c>
      <c r="F31" s="35" t="s">
        <v>183</v>
      </c>
      <c r="G31" s="38">
        <f t="shared" si="2"/>
        <v>77825027</v>
      </c>
      <c r="H31" s="39">
        <f t="shared" si="2"/>
        <v>15558024</v>
      </c>
      <c r="I31" s="39">
        <f t="shared" si="2"/>
        <v>283720</v>
      </c>
      <c r="J31" s="39">
        <f t="shared" si="2"/>
        <v>30000</v>
      </c>
      <c r="K31" s="39">
        <f t="shared" si="2"/>
        <v>93696771</v>
      </c>
      <c r="L31" s="37">
        <v>0</v>
      </c>
      <c r="M31" s="37">
        <v>0</v>
      </c>
      <c r="N31" s="37">
        <v>0</v>
      </c>
      <c r="O31" s="37">
        <v>0</v>
      </c>
      <c r="P31" s="39">
        <f>K31+O31</f>
        <v>93696771</v>
      </c>
      <c r="Q31" s="40">
        <f>K31*100/P31</f>
        <v>100</v>
      </c>
      <c r="R31" s="37">
        <v>0</v>
      </c>
      <c r="S31" s="13"/>
    </row>
    <row r="32" spans="1:19">
      <c r="A32" s="371" t="s">
        <v>180</v>
      </c>
      <c r="B32" s="371"/>
      <c r="C32" s="34" t="s">
        <v>186</v>
      </c>
      <c r="D32" s="34" t="s">
        <v>188</v>
      </c>
      <c r="E32" s="34" t="s">
        <v>172</v>
      </c>
      <c r="F32" s="35" t="s">
        <v>184</v>
      </c>
      <c r="G32" s="38">
        <f t="shared" si="2"/>
        <v>70391829</v>
      </c>
      <c r="H32" s="39">
        <f t="shared" si="2"/>
        <v>15073692</v>
      </c>
      <c r="I32" s="39">
        <f t="shared" si="2"/>
        <v>283720</v>
      </c>
      <c r="J32" s="39">
        <f t="shared" si="2"/>
        <v>30000</v>
      </c>
      <c r="K32" s="39">
        <f t="shared" si="2"/>
        <v>85779241</v>
      </c>
      <c r="L32" s="37">
        <v>0</v>
      </c>
      <c r="M32" s="37">
        <v>0</v>
      </c>
      <c r="N32" s="37">
        <v>0</v>
      </c>
      <c r="O32" s="37">
        <v>0</v>
      </c>
      <c r="P32" s="39">
        <f>K32+O32</f>
        <v>85779241</v>
      </c>
      <c r="Q32" s="40">
        <f>K32*100/P32</f>
        <v>100</v>
      </c>
      <c r="R32" s="37">
        <v>0</v>
      </c>
      <c r="S32" s="13"/>
    </row>
    <row r="33" spans="1:19" ht="18">
      <c r="A33" s="371" t="s">
        <v>180</v>
      </c>
      <c r="B33" s="371"/>
      <c r="C33" s="34" t="s">
        <v>186</v>
      </c>
      <c r="D33" s="34" t="s">
        <v>188</v>
      </c>
      <c r="E33" s="34" t="s">
        <v>172</v>
      </c>
      <c r="F33" s="35" t="s">
        <v>178</v>
      </c>
      <c r="G33" s="41">
        <f>G32*100/G29</f>
        <v>81.471572628665641</v>
      </c>
      <c r="H33" s="41">
        <f>H32*100/H29</f>
        <v>58.816465544373237</v>
      </c>
      <c r="I33" s="41">
        <f>I32*100/I29</f>
        <v>66.757647058823522</v>
      </c>
      <c r="J33" s="41">
        <f>J32*100/J29</f>
        <v>57.692307692307693</v>
      </c>
      <c r="K33" s="41">
        <f>K32*100/K29</f>
        <v>76.244261042003046</v>
      </c>
      <c r="L33" s="37">
        <v>0</v>
      </c>
      <c r="M33" s="37">
        <v>0</v>
      </c>
      <c r="N33" s="37">
        <v>0</v>
      </c>
      <c r="O33" s="37">
        <v>0</v>
      </c>
      <c r="P33" s="41">
        <f>P32*100/P29</f>
        <v>76.244261042003046</v>
      </c>
      <c r="Q33" s="40"/>
      <c r="R33" s="37"/>
      <c r="S33" s="13"/>
    </row>
    <row r="34" spans="1:19" ht="18">
      <c r="A34" s="371" t="s">
        <v>180</v>
      </c>
      <c r="B34" s="371"/>
      <c r="C34" s="34" t="s">
        <v>186</v>
      </c>
      <c r="D34" s="34" t="s">
        <v>188</v>
      </c>
      <c r="E34" s="34" t="s">
        <v>172</v>
      </c>
      <c r="F34" s="35" t="s">
        <v>179</v>
      </c>
      <c r="G34" s="41">
        <f>G32*100/G30</f>
        <v>81.471572628665641</v>
      </c>
      <c r="H34" s="41">
        <f>H32*100/H30</f>
        <v>58.816465544373237</v>
      </c>
      <c r="I34" s="41">
        <f>I32*100/I30</f>
        <v>66.757647058823522</v>
      </c>
      <c r="J34" s="41">
        <f>J32*100/J30</f>
        <v>57.692307692307693</v>
      </c>
      <c r="K34" s="41">
        <f>K32*100/K30</f>
        <v>76.244261042003046</v>
      </c>
      <c r="L34" s="37">
        <v>0</v>
      </c>
      <c r="M34" s="37">
        <v>0</v>
      </c>
      <c r="N34" s="37">
        <v>0</v>
      </c>
      <c r="O34" s="37">
        <v>0</v>
      </c>
      <c r="P34" s="41">
        <f>P32*100/P30</f>
        <v>76.244261042003046</v>
      </c>
      <c r="Q34" s="40"/>
      <c r="R34" s="37"/>
      <c r="S34" s="13"/>
    </row>
    <row r="35" spans="1:19">
      <c r="A35" s="371" t="s">
        <v>172</v>
      </c>
      <c r="B35" s="371"/>
      <c r="C35" s="34" t="s">
        <v>172</v>
      </c>
      <c r="D35" s="34" t="s">
        <v>172</v>
      </c>
      <c r="E35" s="34" t="s">
        <v>172</v>
      </c>
      <c r="F35" s="13"/>
      <c r="G35" s="41"/>
      <c r="H35" s="40"/>
      <c r="I35" s="37"/>
      <c r="J35" s="37"/>
      <c r="K35" s="40"/>
      <c r="L35" s="37"/>
      <c r="M35" s="37"/>
      <c r="N35" s="37"/>
      <c r="O35" s="37"/>
      <c r="P35" s="40"/>
      <c r="Q35" s="40"/>
      <c r="R35" s="37"/>
      <c r="S35" s="13"/>
    </row>
    <row r="36" spans="1:19" ht="36">
      <c r="A36" s="371" t="s">
        <v>180</v>
      </c>
      <c r="B36" s="371"/>
      <c r="C36" s="34" t="s">
        <v>186</v>
      </c>
      <c r="D36" s="34" t="s">
        <v>188</v>
      </c>
      <c r="E36" s="34">
        <v>3</v>
      </c>
      <c r="F36" s="35" t="s">
        <v>407</v>
      </c>
      <c r="G36" s="36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40"/>
      <c r="R36" s="37"/>
      <c r="S36" s="13"/>
    </row>
    <row r="37" spans="1:19">
      <c r="A37" s="371" t="s">
        <v>180</v>
      </c>
      <c r="B37" s="371"/>
      <c r="C37" s="34" t="s">
        <v>186</v>
      </c>
      <c r="D37" s="34" t="s">
        <v>188</v>
      </c>
      <c r="E37" s="34">
        <v>3</v>
      </c>
      <c r="F37" s="35" t="s">
        <v>181</v>
      </c>
      <c r="G37" s="45">
        <f>'AC 01'!P19+'AC 01'!P20+'AC 01'!P21+'AC 01'!P22+'AC 01'!P23+'AC 01'!P24+'AC 01'!P25+'AC 01'!P26+'AC 01'!P27+'AC 01'!P28+'AC 01'!P29+'AC 01'!P30+'AC 01'!P31+'AC 01'!P32+'AC 01'!P33+'AC 01'!P34+'AC 01'!P35+'AC 01'!P36+'AC 01'!P37+'AC 01'!P170+'AC 01'!P171+'AC 01'!P172+'AC 01'!P173+'AC 01'!P174</f>
        <v>86400479</v>
      </c>
      <c r="H37" s="136">
        <f>'AC 01'!P38+'AC 01'!P39+'AC 01'!P40+'AC 01'!P41+'AC 01'!P42+'AC 01'!P43+'AC 01'!P44+'AC 01'!P45+'AC 01'!P46+'AC 01'!P47+'AC 01'!P48+'AC 01'!P49+'AC 01'!P50+'AC 01'!P51+'AC 01'!P52+'AC 01'!P53+'AC 01'!P54+'AC 01'!P55+'AC 01'!P56+'AC 01'!P57+'AC 01'!P58+'AC 01'!P59+'AC 01'!P60+'AC 01'!P61+'AC 01'!P62+'AC 01'!P63+'AC 01'!P64+'AC 01'!P65+'AC 01'!P66+'AC 01'!P67+'AC 01'!P68+'AC 01'!P69+'AC 01'!P70+'AC 01'!P71+'AC 01'!P72+'AC 01'!P73+'AC 01'!P74+'AC 01'!P75+'AC 01'!P76+'AC 01'!P77+'AC 01'!P78+'AC 01'!P79+'AC 01'!P80+'AC 01'!P81+'AC 01'!P82+'AC 01'!P83+'AC 01'!P84+'AC 01'!P85+'AC 01'!P86+'AC 01'!P87+'AC 01'!P88+'AC 01'!P89+'AC 01'!P90+'AC 01'!P91+'AC 01'!P92+'AC 01'!P93+'AC 01'!P94+'AC 01'!P95+'AC 01'!P96+'AC 01'!P97+'AC 01'!P98+'AC 01'!P99+'AC 01'!P100+'AC 01'!P101+'AC 01'!P102+'AC 01'!P103+'AC 01'!P104+'AC 01'!P105+'AC 01'!P106+'AC 01'!P107+'AC 01'!P108+'AC 01'!P109+'AC 01'!P110+'AC 01'!P111+'AC 01'!P112+'AC 01'!P113+'AC 01'!P114+'AC 01'!P115+'AC 01'!P116+'AC 01'!P117+'AC 01'!P118+'AC 01'!P119+'AC 01'!P120+'AC 01'!P121+'AC 01'!P122+'AC 01'!P123+'AC 01'!P124+'AC 01'!P125+'AC 01'!P126+'AC 01'!P127+'AC 01'!P128+'AC 01'!P129+'AC 01'!P130+'AC 01'!P131+'AC 01'!P132+'AC 01'!P133+'AC 01'!P134+'AC 01'!P135+'AC 01'!P136+'AC 01'!P137+'AC 01'!P175+'AC 01'!P176+'AC 01'!P177+'AC 01'!P178+'AC 01'!P179+'AC 01'!P180+'AC 01'!P181+'AC 01'!P182+'AC 01'!P183+'AC 01'!P184+'AC 01'!P185+'AC 01'!P186+'AC 01'!P187+'AC 01'!P188+'AC 01'!P189+'AC 01'!P190+'AC 01'!P191+'AC 01'!P192+'AC 01'!P193+'AC 01'!P194+'AC 01'!P195+'AC 01'!P196+'AC 01'!P197+'AC 01'!P198+'AC 01'!P199+'AC 01'!P200+'AC 01'!P201+'AC 01'!P202+'AC 01'!P203+'AC 01'!P204+'AC 01'!P205+'AC 01'!P207+'AC 01'!P208+'AC 01'!P209+'AC 01'!P210+'AC 01'!P211+'AC 01'!P212+'AC 01'!P213+'AC 01'!P214+'AC 01'!P215+'AC 01'!P216+'AC 01'!P217+'AC 01'!P218+'AC 01'!P219+'AC 01'!P220+'AC 01'!P221+'AC 01'!P222+'AC 01'!P223+'AC 01'!P224+'AC 01'!P225+'AC 01'!P226+'AC 01'!P227+'AC 01'!P228+'AC 01'!P229+'AC 01'!P230+'AC 01'!P231+'AC 01'!P232+'AC 01'!P233+'AC 01'!P234+'AC 01'!P235+'AC 01'!P236+'AC 01'!P237+'AC 01'!P238+'AC 01'!P239+'AC 01'!P240+'AC 01'!P241+'AC 01'!P242+'AC 01'!P243+'AC 01'!P244+'AC 01'!P245+'AC 01'!P246+'AC 01'!P247+'AC 01'!P248+'AC 01'!P249+'AC 01'!P250+'AC 01'!P251+'AC 01'!P252+'AC 01'!P253+'AC 01'!P254+'AC 01'!P255+'AC 01'!P256+'AC 01'!P257+'AC 01'!P258+'AC 01'!P259+'AC 01'!P260+'AC 01'!P261+'AC 01'!P262+'AC 01'!P263+'AC 01'!P264+'AC 01'!P265+'AC 01'!P266+'AC 01'!P267+'AC 01'!P268+'AC 01'!P269+'AC 01'!P270+'AC 01'!P271+'AC 01'!P272+'AC 01'!P273+'AC 01'!P274+'AC 01'!P275+'AC 01'!P276+'AC 01'!P277+'AC 01'!P278+'AC 01'!P279+'AC 01'!P280+'AC 01'!P281+'AC 01'!P282+'AC 01'!P283+'AC 01'!P206</f>
        <v>25628354</v>
      </c>
      <c r="I37" s="135">
        <f>'AC 01'!P138+'AC 01'!P284</f>
        <v>425000</v>
      </c>
      <c r="J37" s="135">
        <f>+'AC 01'!P278+'AC 01'!P285+'AC 01'!P286</f>
        <v>52000</v>
      </c>
      <c r="K37" s="39">
        <f>G37+H37+I37+J37</f>
        <v>112505833</v>
      </c>
      <c r="L37" s="37">
        <v>0</v>
      </c>
      <c r="M37" s="37">
        <v>0</v>
      </c>
      <c r="N37" s="37">
        <v>0</v>
      </c>
      <c r="O37" s="37">
        <v>0</v>
      </c>
      <c r="P37" s="39">
        <f>K37+O37</f>
        <v>112505833</v>
      </c>
      <c r="Q37" s="40">
        <f>K37*100/P37</f>
        <v>100</v>
      </c>
      <c r="R37" s="37">
        <v>0</v>
      </c>
      <c r="S37" s="13"/>
    </row>
    <row r="38" spans="1:19">
      <c r="A38" s="371" t="s">
        <v>180</v>
      </c>
      <c r="B38" s="371"/>
      <c r="C38" s="34" t="s">
        <v>186</v>
      </c>
      <c r="D38" s="34" t="s">
        <v>188</v>
      </c>
      <c r="E38" s="34">
        <v>3</v>
      </c>
      <c r="F38" s="35" t="s">
        <v>182</v>
      </c>
      <c r="G38" s="45">
        <f>'AC 01'!Q19+'AC 01'!Q20+'AC 01'!Q21+'AC 01'!Q22+'AC 01'!Q23+'AC 01'!Q24+'AC 01'!Q25+'AC 01'!Q26+'AC 01'!Q27+'AC 01'!Q28+'AC 01'!Q29+'AC 01'!Q30+'AC 01'!Q31+'AC 01'!Q32+'AC 01'!Q33+'AC 01'!Q34+'AC 01'!Q35+'AC 01'!Q36+'AC 01'!Q37+'AC 01'!Q170+'AC 01'!Q171+'AC 01'!Q172+'AC 01'!Q173+'AC 01'!Q174</f>
        <v>86400479</v>
      </c>
      <c r="H38" s="136">
        <f>'AC 01'!Q38+'AC 01'!Q39+'AC 01'!Q40+'AC 01'!Q41+'AC 01'!Q42+'AC 01'!Q43+'AC 01'!Q44+'AC 01'!Q45+'AC 01'!Q46+'AC 01'!Q47+'AC 01'!Q48+'AC 01'!Q49+'AC 01'!Q50+'AC 01'!Q51+'AC 01'!Q52+'AC 01'!Q53+'AC 01'!Q54+'AC 01'!Q55+'AC 01'!Q56+'AC 01'!Q57+'AC 01'!Q58+'AC 01'!Q59+'AC 01'!Q60+'AC 01'!Q61+'AC 01'!Q62+'AC 01'!Q63+'AC 01'!Q64+'AC 01'!Q65+'AC 01'!Q66+'AC 01'!Q67+'AC 01'!Q68+'AC 01'!Q69+'AC 01'!Q70+'AC 01'!Q71+'AC 01'!Q72+'AC 01'!Q73+'AC 01'!Q74+'AC 01'!Q75+'AC 01'!Q76+'AC 01'!Q77+'AC 01'!Q78+'AC 01'!Q79+'AC 01'!Q80+'AC 01'!Q81+'AC 01'!Q82+'AC 01'!Q83+'AC 01'!Q84+'AC 01'!Q85+'AC 01'!Q86+'AC 01'!Q87+'AC 01'!Q88+'AC 01'!Q89+'AC 01'!Q90+'AC 01'!Q92+'AC 01'!Q91+'AC 01'!Q93+'AC 01'!Q94+'AC 01'!Q95+'AC 01'!Q96+'AC 01'!Q97+'AC 01'!Q98+'AC 01'!Q99+'AC 01'!Q100+'AC 01'!Q101+'AC 01'!Q102+'AC 01'!Q103+'AC 01'!Q104+'AC 01'!Q105+'AC 01'!Q106+'AC 01'!Q107+'AC 01'!Q108+'AC 01'!Q109+'AC 01'!Q110+'AC 01'!Q111+'AC 01'!Q112+'AC 01'!Q113+'AC 01'!Q114+'AC 01'!Q115+'AC 01'!Q116+'AC 01'!Q117+'AC 01'!Q118+'AC 01'!Q119+'AC 01'!Q120+'AC 01'!Q121+'AC 01'!Q122+'AC 01'!Q123+'AC 01'!Q124+'AC 01'!Q125+'AC 01'!Q126+'AC 01'!Q127+'AC 01'!Q128+'AC 01'!Q129+'AC 01'!Q130+'AC 01'!Q131+'AC 01'!Q132+'AC 01'!Q133+'AC 01'!Q134+'AC 01'!Q135+'AC 01'!Q136+'AC 01'!Q137+'AC 01'!Q175+'AC 01'!Q176+'AC 01'!Q177+'AC 01'!Q178+'AC 01'!Q179+'AC 01'!Q180+'AC 01'!Q181+'AC 01'!Q182+'AC 01'!Q183+'AC 01'!Q184+'AC 01'!Q185+'AC 01'!Q186+'AC 01'!Q187+'AC 01'!Q188+'AC 01'!Q189+'AC 01'!Q190+'AC 01'!Q191+'AC 01'!Q192+'AC 01'!Q193+'AC 01'!Q194+'AC 01'!Q195+'AC 01'!Q196+'AC 01'!Q197+'AC 01'!Q198+'AC 01'!Q199+'AC 01'!Q200+'AC 01'!Q201+'AC 01'!Q202+'AC 01'!Q203+'AC 01'!Q204+'AC 01'!Q205+'AC 01'!Q207+'AC 01'!Q208+'AC 01'!Q209+'AC 01'!Q210+'AC 01'!Q211+'AC 01'!Q212+'AC 01'!Q213+'AC 01'!Q214+'AC 01'!Q215+'AC 01'!Q216+'AC 01'!Q217+'AC 01'!Q218+'AC 01'!Q219+'AC 01'!Q220+'AC 01'!Q221+'AC 01'!Q222+'AC 01'!Q223+'AC 01'!Q224+'AC 01'!Q225+'AC 01'!Q226+'AC 01'!Q227+'AC 01'!Q228+'AC 01'!Q229+'AC 01'!Q230+'AC 01'!Q231+'AC 01'!Q232+'AC 01'!Q233+'AC 01'!Q234+'AC 01'!Q235+'AC 01'!Q236+'AC 01'!Q237+'AC 01'!Q238+'AC 01'!Q239+'AC 01'!Q240+'AC 01'!Q241+'AC 01'!Q242+'AC 01'!Q243+'AC 01'!Q244+'AC 01'!Q245+'AC 01'!Q246+'AC 01'!Q247+'AC 01'!Q248+'AC 01'!Q249+'AC 01'!Q250+'AC 01'!Q251+'AC 01'!Q252+'AC 01'!Q253+'AC 01'!Q254+'AC 01'!Q255+'AC 01'!Q256+'AC 01'!Q257+'AC 01'!Q258+'AC 01'!Q259+'AC 01'!Q260+'AC 01'!Q261+'AC 01'!Q262+'AC 01'!Q263+'AC 01'!Q264+'AC 01'!Q265+'AC 01'!Q266+'AC 01'!Q267+'AC 01'!Q268+'AC 01'!Q269+'AC 01'!Q270+'AC 01'!Q271+'AC 01'!Q272+'AC 01'!Q273+'AC 01'!Q274+'AC 01'!Q275+'AC 01'!Q276+'AC 01'!Q277+'AC 01'!Q278+'AC 01'!Q279+'AC 01'!Q280+'AC 01'!Q281+'AC 01'!Q282+'AC 01'!Q283+'AC 01'!Q206</f>
        <v>25628354</v>
      </c>
      <c r="I38" s="135">
        <f>'AC 01'!Q138+'AC 01'!Q284</f>
        <v>425000</v>
      </c>
      <c r="J38" s="135">
        <f>+'AC 01'!Q136+'AC 01'!Q278+'AC 01'!Q282+'AC 01'!Q285+'AC 01'!Q286</f>
        <v>52000</v>
      </c>
      <c r="K38" s="39">
        <f>G38+H38+I38+J38</f>
        <v>112505833</v>
      </c>
      <c r="L38" s="37">
        <v>0</v>
      </c>
      <c r="M38" s="37">
        <v>0</v>
      </c>
      <c r="N38" s="37">
        <v>0</v>
      </c>
      <c r="O38" s="37">
        <v>0</v>
      </c>
      <c r="P38" s="39">
        <f>K38+O38</f>
        <v>112505833</v>
      </c>
      <c r="Q38" s="40">
        <f>K38*100/P38</f>
        <v>100</v>
      </c>
      <c r="R38" s="37">
        <v>0</v>
      </c>
      <c r="S38" s="13"/>
    </row>
    <row r="39" spans="1:19">
      <c r="A39" s="371" t="s">
        <v>180</v>
      </c>
      <c r="B39" s="371"/>
      <c r="C39" s="34" t="s">
        <v>186</v>
      </c>
      <c r="D39" s="34" t="s">
        <v>188</v>
      </c>
      <c r="E39" s="34">
        <v>3</v>
      </c>
      <c r="F39" s="35" t="s">
        <v>183</v>
      </c>
      <c r="G39" s="45">
        <f>'AC 01'!R19+'AC 01'!R20+'AC 01'!R21+'AC 01'!R22+'AC 01'!R23+'AC 01'!R24+'AC 01'!R25+'AC 01'!R26+'AC 01'!R27+'AC 01'!R28+'AC 01'!R29+'AC 01'!R30+'AC 01'!R31+'AC 01'!R32+'AC 01'!R33+'AC 01'!R34+'AC 01'!R35+'AC 01'!R36+'AC 01'!R37+'AC 01'!R170+'AC 01'!R171+'AC 01'!R172+'AC 01'!R173+'AC 01'!R174</f>
        <v>77825027</v>
      </c>
      <c r="H39" s="136">
        <f>'AC 01'!R38+'AC 01'!R39+'AC 01'!R40+'AC 01'!R41+'AC 01'!R42+'AC 01'!R43+'AC 01'!R44+'AC 01'!R45+'AC 01'!R46+'AC 01'!R47+'AC 01'!R48+'AC 01'!R49+'AC 01'!R50+'AC 01'!R51+'AC 01'!R52+'AC 01'!R53+'AC 01'!R54+'AC 01'!R55+'AC 01'!R56+'AC 01'!R57+'AC 01'!R58+'AC 01'!R59+'AC 01'!R60+'AC 01'!R61+'AC 01'!R62+'AC 01'!R63+'AC 01'!R64+'AC 01'!R65+'AC 01'!R66+'AC 01'!R67+'AC 01'!R68+'AC 01'!R69+'AC 01'!R70+'AC 01'!R71+'AC 01'!R72+'AC 01'!R73+'AC 01'!R74+'AC 01'!R75+'AC 01'!R76+'AC 01'!R77+'AC 01'!R78+'AC 01'!R79+'AC 01'!R80+'AC 01'!R81+'AC 01'!R82+'AC 01'!R83+'AC 01'!R84+'AC 01'!R85+'AC 01'!R86+'AC 01'!R87+'AC 01'!R88+'AC 01'!R89+'AC 01'!R90+'AC 01'!R92+'AC 01'!R93+'AC 01'!R94+'AC 01'!R95+'AC 01'!R96+'AC 01'!R97+'AC 01'!R98+'AC 01'!R99+'AC 01'!R100+'AC 01'!R101+'AC 01'!R102+'AC 01'!R103+'AC 01'!R104+'AC 01'!R105+'AC 01'!R106+'AC 01'!R107+'AC 01'!R108+'AC 01'!R109+'AC 01'!R110+'AC 01'!R111+'AC 01'!R112+'AC 01'!R113+'AC 01'!R114+'AC 01'!R115+'AC 01'!R116+'AC 01'!R117+'AC 01'!R118+'AC 01'!R119+'AC 01'!R120+'AC 01'!R121+'AC 01'!R122+'AC 01'!R123+'AC 01'!R124+'AC 01'!R125+'AC 01'!R126+'AC 01'!R127+'AC 01'!R128+'AC 01'!R129+'AC 01'!R130+'AC 01'!R131+'AC 01'!R132+'AC 01'!R133+'AC 01'!R134+'AC 01'!R135+'AC 01'!R136+'AC 01'!R137+'AC 01'!R175+'AC 01'!R176+'AC 01'!R177+'AC 01'!R178+'AC 01'!R179+'AC 01'!R180+'AC 01'!R181+'AC 01'!R182+'AC 01'!R183+'AC 01'!R184+'AC 01'!R185+'AC 01'!R186+'AC 01'!R187+'AC 01'!R188+'AC 01'!R189+'AC 01'!R190+'AC 01'!R191+'AC 01'!R192+'AC 01'!R193+'AC 01'!R194+'AC 01'!R195+'AC 01'!R196+'AC 01'!R197+'AC 01'!R198+'AC 01'!R199+'AC 01'!R200+'AC 01'!R201+'AC 01'!R202+'AC 01'!R203+'AC 01'!R204+'AC 01'!R205+'AC 01'!R207+'AC 01'!R208+'AC 01'!R209+'AC 01'!R210+'AC 01'!R211+'AC 01'!R212+'AC 01'!R213+'AC 01'!R214+'AC 01'!R215+'AC 01'!R216+'AC 01'!R217+'AC 01'!R218+'AC 01'!R219+'AC 01'!R220+'AC 01'!R221+'AC 01'!R222+'AC 01'!R223+'AC 01'!R224+'AC 01'!R225+'AC 01'!R226+'AC 01'!R227+'AC 01'!R228+'AC 01'!R229+'AC 01'!R230+'AC 01'!R231+'AC 01'!R232+'AC 01'!R233+'AC 01'!R234+'AC 01'!R235+'AC 01'!R236+'AC 01'!R237+'AC 01'!R238+'AC 01'!R239+'AC 01'!R240+'AC 01'!R241+'AC 01'!R242+'AC 01'!R243+'AC 01'!R244+'AC 01'!R245+'AC 01'!R246+'AC 01'!R247+'AC 01'!R248+'AC 01'!R249+'AC 01'!R250+'AC 01'!R251+'AC 01'!R252+'AC 01'!R253+'AC 01'!R254+'AC 01'!R255+'AC 01'!R256+'AC 01'!R257+'AC 01'!R258+'AC 01'!R259+'AC 01'!R260+'AC 01'!R261+'AC 01'!R262+'AC 01'!R263+'AC 01'!R264+'AC 01'!R265+'AC 01'!R266+'AC 01'!R267+'AC 01'!R268+'AC 01'!R269+'AC 01'!R270+'AC 01'!R271+'AC 01'!R272+'AC 01'!R273+'AC 01'!R274+'AC 01'!R275+'AC 01'!R276+'AC 01'!R277+'AC 01'!R278+'AC 01'!R279+'AC 01'!R280+'AC 01'!R281+'AC 01'!R282+'AC 01'!R283+'AC 01'!R206</f>
        <v>15558024</v>
      </c>
      <c r="I39" s="135">
        <f>'AC 01'!R138+'AC 01'!R284</f>
        <v>283720</v>
      </c>
      <c r="J39" s="135">
        <f>+'AC 01'!R136+'AC 01'!R278+'AC 01'!R282+'AC 01'!R285+'AC 01'!R286</f>
        <v>30000</v>
      </c>
      <c r="K39" s="39">
        <f>G39+H39+I39+J39</f>
        <v>93696771</v>
      </c>
      <c r="L39" s="37">
        <v>0</v>
      </c>
      <c r="M39" s="37">
        <v>0</v>
      </c>
      <c r="N39" s="37">
        <v>0</v>
      </c>
      <c r="O39" s="37">
        <v>0</v>
      </c>
      <c r="P39" s="39">
        <f>K39+O39</f>
        <v>93696771</v>
      </c>
      <c r="Q39" s="40">
        <f>K39*100/P39</f>
        <v>100</v>
      </c>
      <c r="R39" s="37">
        <v>0</v>
      </c>
      <c r="S39" s="13"/>
    </row>
    <row r="40" spans="1:19">
      <c r="A40" s="371" t="s">
        <v>180</v>
      </c>
      <c r="B40" s="371"/>
      <c r="C40" s="34" t="s">
        <v>186</v>
      </c>
      <c r="D40" s="34" t="s">
        <v>188</v>
      </c>
      <c r="E40" s="34">
        <v>3</v>
      </c>
      <c r="F40" s="35" t="s">
        <v>184</v>
      </c>
      <c r="G40" s="45">
        <f>'AC 01'!S19+'AC 01'!S20+'AC 01'!S21+'AC 01'!S22+'AC 01'!S23+'AC 01'!S24+'AC 01'!S25+'AC 01'!S26+'AC 01'!S27+'AC 01'!S28+'AC 01'!S29+'AC 01'!S30+'AC 01'!S31+'AC 01'!S32+'AC 01'!S33+'AC 01'!S34+'AC 01'!S35+'AC 01'!S36+'AC 01'!S37+'AC 01'!S170+'AC 01'!S171+'AC 01'!S172+'AC 01'!S173+'AC 01'!S174</f>
        <v>70391829</v>
      </c>
      <c r="H40" s="136">
        <f>'AC 01'!S38+'AC 01'!S39+'AC 01'!S40+'AC 01'!S41+'AC 01'!S42+'AC 01'!S43+'AC 01'!S44+'AC 01'!S45+'AC 01'!S46+'AC 01'!S47+'AC 01'!S48+'AC 01'!S49+'AC 01'!S50+'AC 01'!S51+'AC 01'!S52+'AC 01'!S53+'AC 01'!S54+'AC 01'!S55+'AC 01'!S56+'AC 01'!S57+'AC 01'!S58+'AC 01'!S59+'AC 01'!S60+'AC 01'!S61+'AC 01'!S62+'AC 01'!S63+'AC 01'!S64+'AC 01'!S65+'AC 01'!S66+'AC 01'!S67+'AC 01'!S68+'AC 01'!S69+'AC 01'!S70+'AC 01'!S71+'AC 01'!S72+'AC 01'!S73+'AC 01'!S74+'AC 01'!S75+'AC 01'!S76+'AC 01'!S77+'AC 01'!S78+'AC 01'!S79+'AC 01'!S80+'AC 01'!S81+'AC 01'!S82+'AC 01'!S83+'AC 01'!S84+'AC 01'!S85+'AC 01'!S86+'AC 01'!S87+'AC 01'!S88+'AC 01'!S89+'AC 01'!S90+'AC 01'!S92+'AC 01'!S93+'AC 01'!S94+'AC 01'!S95+'AC 01'!S96+'AC 01'!S97+'AC 01'!S98+'AC 01'!S99+'AC 01'!S100+'AC 01'!S101+'AC 01'!S102+'AC 01'!S103+'AC 01'!S104+'AC 01'!S105+'AC 01'!S106+'AC 01'!S107+'AC 01'!S108+'AC 01'!S109+'AC 01'!S110+'AC 01'!S111+'AC 01'!S112+'AC 01'!S113+'AC 01'!S114+'AC 01'!S115+'AC 01'!S116+'AC 01'!S117+'AC 01'!S118+'AC 01'!S119+'AC 01'!S120+'AC 01'!S121+'AC 01'!S122+'AC 01'!S123+'AC 01'!S124+'AC 01'!S125+'AC 01'!S126+'AC 01'!S127+'AC 01'!S128+'AC 01'!S129+'AC 01'!S130+'AC 01'!S131+'AC 01'!S132+'AC 01'!S133+'AC 01'!S134+'AC 01'!S135+'AC 01'!S136+'AC 01'!S137+'AC 01'!S175+'AC 01'!S176+'AC 01'!S177+'AC 01'!S178+'AC 01'!S179+'AC 01'!S180+'AC 01'!S181+'AC 01'!S182+'AC 01'!S183+'AC 01'!S184+'AC 01'!S185+'AC 01'!S186+'AC 01'!S187+'AC 01'!S188+'AC 01'!S189+'AC 01'!S190+'AC 01'!S191+'AC 01'!S192+'AC 01'!S193+'AC 01'!S194+'AC 01'!S195+'AC 01'!S196+'AC 01'!S197+'AC 01'!S198+'AC 01'!S199+'AC 01'!S200+'AC 01'!S201+'AC 01'!S202+'AC 01'!S203+'AC 01'!S204+'AC 01'!S205+'AC 01'!S207+'AC 01'!S208+'AC 01'!S209+'AC 01'!S210+'AC 01'!S211+'AC 01'!S212+'AC 01'!S213+'AC 01'!S214+'AC 01'!S215+'AC 01'!S216+'AC 01'!S217+'AC 01'!S218+'AC 01'!S219+'AC 01'!S220+'AC 01'!S221+'AC 01'!S222+'AC 01'!S223+'AC 01'!S224+'AC 01'!S225+'AC 01'!S226+'AC 01'!S227+'AC 01'!S228+'AC 01'!S229+'AC 01'!S230+'AC 01'!S231+'AC 01'!S232+'AC 01'!S233+'AC 01'!S234+'AC 01'!S235+'AC 01'!S236+'AC 01'!S237+'AC 01'!S238+'AC 01'!S239+'AC 01'!S240+'AC 01'!S241+'AC 01'!S242+'AC 01'!S243+'AC 01'!S244+'AC 01'!S245+'AC 01'!S246+'AC 01'!S247+'AC 01'!S248+'AC 01'!S249+'AC 01'!S250+'AC 01'!S251+'AC 01'!S252+'AC 01'!S253+'AC 01'!S254+'AC 01'!S255+'AC 01'!S256+'AC 01'!S257+'AC 01'!S258+'AC 01'!S259+'AC 01'!S260+'AC 01'!S261+'AC 01'!S262+'AC 01'!S263+'AC 01'!S264+'AC 01'!S265+'AC 01'!S266+'AC 01'!S267+'AC 01'!S268+'AC 01'!S269+'AC 01'!S270+'AC 01'!S271+'AC 01'!S272+'AC 01'!S273+'AC 01'!S274+'AC 01'!S275+'AC 01'!S276+'AC 01'!S277+'AC 01'!S278+'AC 01'!S279+'AC 01'!S280+'AC 01'!S281+'AC 01'!S282+'AC 01'!S283+'AC 01'!S206</f>
        <v>15073692</v>
      </c>
      <c r="I40" s="135">
        <f>'AC 01'!S138+'AC 01'!S284</f>
        <v>283720</v>
      </c>
      <c r="J40" s="135">
        <f>'AC 01'!S285+'AC 01'!S286</f>
        <v>30000</v>
      </c>
      <c r="K40" s="39">
        <f>G40+H40+I40+J40</f>
        <v>85779241</v>
      </c>
      <c r="L40" s="37">
        <v>0</v>
      </c>
      <c r="M40" s="37">
        <v>0</v>
      </c>
      <c r="N40" s="37">
        <v>0</v>
      </c>
      <c r="O40" s="37">
        <v>0</v>
      </c>
      <c r="P40" s="39">
        <f>K40+O40</f>
        <v>85779241</v>
      </c>
      <c r="Q40" s="40">
        <f>K40*100/P40</f>
        <v>100</v>
      </c>
      <c r="R40" s="37">
        <v>0</v>
      </c>
      <c r="S40" s="13"/>
    </row>
    <row r="41" spans="1:19" ht="18">
      <c r="A41" s="371" t="s">
        <v>180</v>
      </c>
      <c r="B41" s="371"/>
      <c r="C41" s="34" t="s">
        <v>186</v>
      </c>
      <c r="D41" s="34" t="s">
        <v>188</v>
      </c>
      <c r="E41" s="34">
        <v>3</v>
      </c>
      <c r="F41" s="35" t="s">
        <v>178</v>
      </c>
      <c r="G41" s="46">
        <f>G40*100/G37</f>
        <v>81.471572628665641</v>
      </c>
      <c r="H41" s="46">
        <f>H40*100/H37</f>
        <v>58.816465544373237</v>
      </c>
      <c r="I41" s="46">
        <f t="shared" ref="I41:J41" si="3">I40*100/I37</f>
        <v>66.757647058823522</v>
      </c>
      <c r="J41" s="46">
        <f t="shared" si="3"/>
        <v>57.692307692307693</v>
      </c>
      <c r="K41" s="46">
        <f>K40*100/K37</f>
        <v>76.244261042003046</v>
      </c>
      <c r="L41" s="37">
        <v>0</v>
      </c>
      <c r="M41" s="37">
        <v>0</v>
      </c>
      <c r="N41" s="37">
        <v>0</v>
      </c>
      <c r="O41" s="37">
        <v>0</v>
      </c>
      <c r="P41" s="41">
        <f>P40*100/P37</f>
        <v>76.244261042003046</v>
      </c>
      <c r="Q41" s="40"/>
      <c r="R41" s="37"/>
      <c r="S41" s="13"/>
    </row>
    <row r="42" spans="1:19" ht="18">
      <c r="A42" s="371" t="s">
        <v>180</v>
      </c>
      <c r="B42" s="371"/>
      <c r="C42" s="34" t="s">
        <v>186</v>
      </c>
      <c r="D42" s="34" t="s">
        <v>188</v>
      </c>
      <c r="E42" s="34">
        <v>3</v>
      </c>
      <c r="F42" s="35" t="s">
        <v>179</v>
      </c>
      <c r="G42" s="41">
        <f>G40*100/G38</f>
        <v>81.471572628665641</v>
      </c>
      <c r="H42" s="41">
        <f>H40*100/H38</f>
        <v>58.816465544373237</v>
      </c>
      <c r="I42" s="41">
        <f t="shared" ref="I42:J42" si="4">I40*100/I38</f>
        <v>66.757647058823522</v>
      </c>
      <c r="J42" s="41">
        <f t="shared" si="4"/>
        <v>57.692307692307693</v>
      </c>
      <c r="K42" s="41">
        <f>K40*100/K38</f>
        <v>76.244261042003046</v>
      </c>
      <c r="L42" s="37">
        <v>0</v>
      </c>
      <c r="M42" s="37">
        <v>0</v>
      </c>
      <c r="N42" s="37">
        <v>0</v>
      </c>
      <c r="O42" s="37">
        <v>0</v>
      </c>
      <c r="P42" s="41">
        <f>P40*100/P38</f>
        <v>76.244261042003046</v>
      </c>
      <c r="Q42" s="40"/>
      <c r="R42" s="37"/>
      <c r="S42" s="13"/>
    </row>
    <row r="43" spans="1:19">
      <c r="A43" s="371" t="s">
        <v>172</v>
      </c>
      <c r="B43" s="371"/>
      <c r="C43" s="34" t="s">
        <v>172</v>
      </c>
      <c r="D43" s="34" t="s">
        <v>172</v>
      </c>
      <c r="E43" s="34" t="s">
        <v>172</v>
      </c>
      <c r="F43" s="13"/>
      <c r="G43" s="41"/>
      <c r="H43" s="40"/>
      <c r="I43" s="37"/>
      <c r="J43" s="37"/>
      <c r="K43" s="40"/>
      <c r="L43" s="37"/>
      <c r="M43" s="37"/>
      <c r="N43" s="37"/>
      <c r="O43" s="37"/>
      <c r="P43" s="40"/>
      <c r="Q43" s="40"/>
      <c r="R43" s="37"/>
      <c r="S43" s="13"/>
    </row>
    <row r="44" spans="1:19">
      <c r="A44" s="371" t="s">
        <v>172</v>
      </c>
      <c r="B44" s="371"/>
      <c r="C44" s="34" t="s">
        <v>172</v>
      </c>
      <c r="D44" s="34" t="s">
        <v>172</v>
      </c>
      <c r="E44" s="34" t="s">
        <v>172</v>
      </c>
      <c r="F44" s="13"/>
      <c r="G44" s="36"/>
      <c r="H44" s="37"/>
      <c r="I44" s="37"/>
      <c r="J44" s="37"/>
      <c r="K44" s="37"/>
      <c r="L44" s="40"/>
      <c r="M44" s="37"/>
      <c r="N44" s="37"/>
      <c r="O44" s="40"/>
      <c r="P44" s="40"/>
      <c r="Q44" s="37"/>
      <c r="R44" s="40"/>
      <c r="S44" s="13"/>
    </row>
    <row r="45" spans="1:19" ht="18">
      <c r="A45" s="371" t="s">
        <v>180</v>
      </c>
      <c r="B45" s="371"/>
      <c r="C45" s="34" t="s">
        <v>191</v>
      </c>
      <c r="D45" s="34" t="s">
        <v>172</v>
      </c>
      <c r="E45" s="34" t="s">
        <v>172</v>
      </c>
      <c r="F45" s="35" t="s">
        <v>192</v>
      </c>
      <c r="G45" s="36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/>
      <c r="R45" s="40"/>
      <c r="S45" s="13"/>
    </row>
    <row r="46" spans="1:19">
      <c r="A46" s="371" t="s">
        <v>180</v>
      </c>
      <c r="B46" s="371"/>
      <c r="C46" s="34" t="s">
        <v>191</v>
      </c>
      <c r="D46" s="34" t="s">
        <v>172</v>
      </c>
      <c r="E46" s="34" t="s">
        <v>172</v>
      </c>
      <c r="F46" s="35" t="s">
        <v>181</v>
      </c>
      <c r="G46" s="38">
        <f>G62+G78</f>
        <v>11392873</v>
      </c>
      <c r="H46" s="39">
        <f>H62+H78</f>
        <v>69520</v>
      </c>
      <c r="I46" s="37">
        <v>0</v>
      </c>
      <c r="J46" s="37">
        <v>0</v>
      </c>
      <c r="K46" s="39">
        <f>G46+H46+J46</f>
        <v>11462393</v>
      </c>
      <c r="L46" s="37">
        <v>0</v>
      </c>
      <c r="M46" s="37">
        <v>0</v>
      </c>
      <c r="N46" s="37">
        <v>0</v>
      </c>
      <c r="O46" s="37">
        <v>0</v>
      </c>
      <c r="P46" s="39">
        <f>K46+O46</f>
        <v>11462393</v>
      </c>
      <c r="Q46" s="40">
        <f>K46*100/P46</f>
        <v>100</v>
      </c>
      <c r="R46" s="40">
        <f>O46*100/P46</f>
        <v>0</v>
      </c>
      <c r="S46" s="13"/>
    </row>
    <row r="47" spans="1:19">
      <c r="A47" s="371" t="s">
        <v>180</v>
      </c>
      <c r="B47" s="371"/>
      <c r="C47" s="34" t="s">
        <v>191</v>
      </c>
      <c r="D47" s="34" t="s">
        <v>172</v>
      </c>
      <c r="E47" s="34" t="s">
        <v>172</v>
      </c>
      <c r="F47" s="35" t="s">
        <v>182</v>
      </c>
      <c r="G47" s="38">
        <f t="shared" ref="G47:H49" si="5">G63+G79</f>
        <v>11392873</v>
      </c>
      <c r="H47" s="39">
        <f t="shared" si="5"/>
        <v>69520</v>
      </c>
      <c r="I47" s="37">
        <v>0</v>
      </c>
      <c r="J47" s="37">
        <v>0</v>
      </c>
      <c r="K47" s="39">
        <f>G47+H47+J47</f>
        <v>11462393</v>
      </c>
      <c r="L47" s="37">
        <v>0</v>
      </c>
      <c r="M47" s="37">
        <v>0</v>
      </c>
      <c r="N47" s="37">
        <v>0</v>
      </c>
      <c r="O47" s="37">
        <v>0</v>
      </c>
      <c r="P47" s="39">
        <f>K47+O47</f>
        <v>11462393</v>
      </c>
      <c r="Q47" s="40">
        <f>K47*100/P47</f>
        <v>100</v>
      </c>
      <c r="R47" s="40">
        <f>O47*100/P47</f>
        <v>0</v>
      </c>
      <c r="S47" s="13"/>
    </row>
    <row r="48" spans="1:19">
      <c r="A48" s="371" t="s">
        <v>180</v>
      </c>
      <c r="B48" s="371"/>
      <c r="C48" s="34" t="s">
        <v>191</v>
      </c>
      <c r="D48" s="34" t="s">
        <v>172</v>
      </c>
      <c r="E48" s="34" t="s">
        <v>172</v>
      </c>
      <c r="F48" s="35" t="s">
        <v>183</v>
      </c>
      <c r="G48" s="38">
        <f t="shared" si="5"/>
        <v>11385216</v>
      </c>
      <c r="H48" s="39">
        <f t="shared" si="5"/>
        <v>14900</v>
      </c>
      <c r="I48" s="37">
        <v>0</v>
      </c>
      <c r="J48" s="39">
        <f>J96</f>
        <v>8403745</v>
      </c>
      <c r="K48" s="39">
        <f>G48+H48+J48</f>
        <v>19803861</v>
      </c>
      <c r="L48" s="37">
        <v>0</v>
      </c>
      <c r="M48" s="37">
        <v>0</v>
      </c>
      <c r="N48" s="39">
        <f>N96</f>
        <v>277001</v>
      </c>
      <c r="O48" s="39">
        <f>N48</f>
        <v>277001</v>
      </c>
      <c r="P48" s="39">
        <f>K48+O48</f>
        <v>20080862</v>
      </c>
      <c r="Q48" s="40">
        <f>K48*100/P48</f>
        <v>98.620572164680979</v>
      </c>
      <c r="R48" s="40">
        <f>O48*100/P48</f>
        <v>1.3794278353190217</v>
      </c>
      <c r="S48" s="13"/>
    </row>
    <row r="49" spans="1:19">
      <c r="A49" s="371" t="s">
        <v>180</v>
      </c>
      <c r="B49" s="371"/>
      <c r="C49" s="34" t="s">
        <v>191</v>
      </c>
      <c r="D49" s="34" t="s">
        <v>172</v>
      </c>
      <c r="E49" s="34" t="s">
        <v>172</v>
      </c>
      <c r="F49" s="35" t="s">
        <v>184</v>
      </c>
      <c r="G49" s="38">
        <f t="shared" si="5"/>
        <v>11013552</v>
      </c>
      <c r="H49" s="39">
        <f t="shared" si="5"/>
        <v>14900</v>
      </c>
      <c r="I49" s="37">
        <v>0</v>
      </c>
      <c r="J49" s="39">
        <f>J97</f>
        <v>8403745</v>
      </c>
      <c r="K49" s="39">
        <f>G49+H49+J49</f>
        <v>19432197</v>
      </c>
      <c r="L49" s="37">
        <v>0</v>
      </c>
      <c r="M49" s="37">
        <v>0</v>
      </c>
      <c r="N49" s="39">
        <f>N97</f>
        <v>277001</v>
      </c>
      <c r="O49" s="39">
        <f>N49</f>
        <v>277001</v>
      </c>
      <c r="P49" s="39">
        <f>K49+O49</f>
        <v>19709198</v>
      </c>
      <c r="Q49" s="40">
        <f>K49*100/P49</f>
        <v>98.594559758342271</v>
      </c>
      <c r="R49" s="40">
        <f>O49*100/P49</f>
        <v>1.4054402416577276</v>
      </c>
      <c r="S49" s="13"/>
    </row>
    <row r="50" spans="1:19" ht="18">
      <c r="A50" s="371" t="s">
        <v>180</v>
      </c>
      <c r="B50" s="371"/>
      <c r="C50" s="34" t="s">
        <v>191</v>
      </c>
      <c r="D50" s="34" t="s">
        <v>172</v>
      </c>
      <c r="E50" s="34" t="s">
        <v>172</v>
      </c>
      <c r="F50" s="35" t="s">
        <v>178</v>
      </c>
      <c r="G50" s="41">
        <f>G49*100/G46</f>
        <v>96.670541311221498</v>
      </c>
      <c r="H50" s="41">
        <f>H49*100/H46</f>
        <v>21.432681242807824</v>
      </c>
      <c r="I50" s="37">
        <v>0</v>
      </c>
      <c r="J50" s="37">
        <v>0</v>
      </c>
      <c r="K50" s="41">
        <f>K49*100/K46</f>
        <v>169.53001873169066</v>
      </c>
      <c r="L50" s="37">
        <v>0</v>
      </c>
      <c r="M50" s="37">
        <v>0</v>
      </c>
      <c r="N50" s="50">
        <v>0</v>
      </c>
      <c r="O50" s="50">
        <v>0</v>
      </c>
      <c r="P50" s="41">
        <f>P49*100/P46</f>
        <v>171.94662580492573</v>
      </c>
      <c r="Q50" s="40"/>
      <c r="R50" s="42"/>
      <c r="S50" s="13"/>
    </row>
    <row r="51" spans="1:19" ht="18">
      <c r="A51" s="371" t="s">
        <v>180</v>
      </c>
      <c r="B51" s="371"/>
      <c r="C51" s="34" t="s">
        <v>191</v>
      </c>
      <c r="D51" s="34" t="s">
        <v>172</v>
      </c>
      <c r="E51" s="34" t="s">
        <v>172</v>
      </c>
      <c r="F51" s="35" t="s">
        <v>179</v>
      </c>
      <c r="G51" s="41">
        <f>G49*100/G47</f>
        <v>96.670541311221498</v>
      </c>
      <c r="H51" s="41">
        <f>H49*100/H47</f>
        <v>21.432681242807824</v>
      </c>
      <c r="I51" s="37">
        <v>0</v>
      </c>
      <c r="J51" s="37">
        <v>0</v>
      </c>
      <c r="K51" s="41">
        <f>K49*100/K47</f>
        <v>169.53001873169066</v>
      </c>
      <c r="L51" s="37">
        <v>0</v>
      </c>
      <c r="M51" s="37">
        <v>0</v>
      </c>
      <c r="N51" s="50">
        <v>0</v>
      </c>
      <c r="O51" s="50">
        <v>0</v>
      </c>
      <c r="P51" s="41">
        <f>P49*100/P47</f>
        <v>171.94662580492573</v>
      </c>
      <c r="Q51" s="40"/>
      <c r="R51" s="42"/>
      <c r="S51" s="13"/>
    </row>
    <row r="52" spans="1:19">
      <c r="A52" s="371" t="s">
        <v>172</v>
      </c>
      <c r="B52" s="371"/>
      <c r="C52" s="34" t="s">
        <v>172</v>
      </c>
      <c r="D52" s="34" t="s">
        <v>172</v>
      </c>
      <c r="E52" s="34" t="s">
        <v>172</v>
      </c>
      <c r="F52" s="13"/>
      <c r="G52" s="41"/>
      <c r="H52" s="40"/>
      <c r="I52" s="37"/>
      <c r="J52" s="37"/>
      <c r="K52" s="40"/>
      <c r="L52" s="37"/>
      <c r="M52" s="37"/>
      <c r="N52" s="37"/>
      <c r="O52" s="37"/>
      <c r="P52" s="40"/>
      <c r="Q52" s="40"/>
      <c r="R52" s="42"/>
      <c r="S52" s="13"/>
    </row>
    <row r="53" spans="1:19" ht="54">
      <c r="A53" s="371" t="s">
        <v>180</v>
      </c>
      <c r="B53" s="371"/>
      <c r="C53" s="34" t="s">
        <v>191</v>
      </c>
      <c r="D53" s="34" t="s">
        <v>193</v>
      </c>
      <c r="E53" s="34" t="s">
        <v>172</v>
      </c>
      <c r="F53" s="35" t="s">
        <v>194</v>
      </c>
      <c r="G53" s="36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40"/>
      <c r="R53" s="42"/>
      <c r="S53" s="13"/>
    </row>
    <row r="54" spans="1:19">
      <c r="A54" s="371" t="s">
        <v>180</v>
      </c>
      <c r="B54" s="371"/>
      <c r="C54" s="34" t="s">
        <v>191</v>
      </c>
      <c r="D54" s="34" t="s">
        <v>193</v>
      </c>
      <c r="E54" s="34" t="s">
        <v>172</v>
      </c>
      <c r="F54" s="35" t="s">
        <v>181</v>
      </c>
      <c r="G54" s="38">
        <f t="shared" ref="G54:H57" si="6">G62</f>
        <v>11008207</v>
      </c>
      <c r="H54" s="39">
        <f t="shared" si="6"/>
        <v>11235</v>
      </c>
      <c r="I54" s="37">
        <v>0</v>
      </c>
      <c r="J54" s="37">
        <v>0</v>
      </c>
      <c r="K54" s="39">
        <f>G54+H54+I54+J54</f>
        <v>11019442</v>
      </c>
      <c r="L54" s="37">
        <v>0</v>
      </c>
      <c r="M54" s="37">
        <v>0</v>
      </c>
      <c r="N54" s="37">
        <v>0</v>
      </c>
      <c r="O54" s="37">
        <v>0</v>
      </c>
      <c r="P54" s="39">
        <f>K54+O54</f>
        <v>11019442</v>
      </c>
      <c r="Q54" s="40">
        <f>K54*100/P54</f>
        <v>100</v>
      </c>
      <c r="R54" s="37">
        <v>0</v>
      </c>
      <c r="S54" s="13"/>
    </row>
    <row r="55" spans="1:19">
      <c r="A55" s="371" t="s">
        <v>180</v>
      </c>
      <c r="B55" s="371"/>
      <c r="C55" s="34" t="s">
        <v>191</v>
      </c>
      <c r="D55" s="34" t="s">
        <v>193</v>
      </c>
      <c r="E55" s="34" t="s">
        <v>172</v>
      </c>
      <c r="F55" s="35" t="s">
        <v>182</v>
      </c>
      <c r="G55" s="38">
        <f t="shared" si="6"/>
        <v>11008207</v>
      </c>
      <c r="H55" s="39">
        <f t="shared" si="6"/>
        <v>11235</v>
      </c>
      <c r="I55" s="37">
        <v>0</v>
      </c>
      <c r="J55" s="37">
        <v>0</v>
      </c>
      <c r="K55" s="39">
        <f>G55+H55+I55+J55</f>
        <v>11019442</v>
      </c>
      <c r="L55" s="37">
        <v>0</v>
      </c>
      <c r="M55" s="37">
        <v>0</v>
      </c>
      <c r="N55" s="37">
        <v>0</v>
      </c>
      <c r="O55" s="37">
        <v>0</v>
      </c>
      <c r="P55" s="39">
        <f>K55+O55</f>
        <v>11019442</v>
      </c>
      <c r="Q55" s="40">
        <f>K55*100/P55</f>
        <v>100</v>
      </c>
      <c r="R55" s="37">
        <v>0</v>
      </c>
      <c r="S55" s="13"/>
    </row>
    <row r="56" spans="1:19">
      <c r="A56" s="371" t="s">
        <v>180</v>
      </c>
      <c r="B56" s="371"/>
      <c r="C56" s="34" t="s">
        <v>191</v>
      </c>
      <c r="D56" s="34" t="s">
        <v>193</v>
      </c>
      <c r="E56" s="34" t="s">
        <v>172</v>
      </c>
      <c r="F56" s="35" t="s">
        <v>183</v>
      </c>
      <c r="G56" s="38">
        <f t="shared" si="6"/>
        <v>10813698</v>
      </c>
      <c r="H56" s="39">
        <f t="shared" si="6"/>
        <v>11235</v>
      </c>
      <c r="I56" s="37">
        <v>0</v>
      </c>
      <c r="J56" s="37">
        <v>0</v>
      </c>
      <c r="K56" s="39">
        <f>G56+H56+I56+J56</f>
        <v>10824933</v>
      </c>
      <c r="L56" s="37">
        <v>0</v>
      </c>
      <c r="M56" s="37">
        <v>0</v>
      </c>
      <c r="N56" s="37">
        <v>0</v>
      </c>
      <c r="O56" s="37">
        <v>0</v>
      </c>
      <c r="P56" s="39">
        <f>K56+O56</f>
        <v>10824933</v>
      </c>
      <c r="Q56" s="40">
        <f>K56*100/P56</f>
        <v>100</v>
      </c>
      <c r="R56" s="37">
        <v>0</v>
      </c>
      <c r="S56" s="13"/>
    </row>
    <row r="57" spans="1:19">
      <c r="A57" s="371" t="s">
        <v>180</v>
      </c>
      <c r="B57" s="371"/>
      <c r="C57" s="34" t="s">
        <v>191</v>
      </c>
      <c r="D57" s="34" t="s">
        <v>193</v>
      </c>
      <c r="E57" s="34" t="s">
        <v>172</v>
      </c>
      <c r="F57" s="35" t="s">
        <v>184</v>
      </c>
      <c r="G57" s="38">
        <f t="shared" si="6"/>
        <v>10483698</v>
      </c>
      <c r="H57" s="39">
        <f t="shared" si="6"/>
        <v>11235</v>
      </c>
      <c r="I57" s="37">
        <v>0</v>
      </c>
      <c r="J57" s="37">
        <v>0</v>
      </c>
      <c r="K57" s="39">
        <f>G57+H57+I57+J57</f>
        <v>10494933</v>
      </c>
      <c r="L57" s="37">
        <v>0</v>
      </c>
      <c r="M57" s="37">
        <v>0</v>
      </c>
      <c r="N57" s="37">
        <v>0</v>
      </c>
      <c r="O57" s="37">
        <v>0</v>
      </c>
      <c r="P57" s="39">
        <f>K57+O57</f>
        <v>10494933</v>
      </c>
      <c r="Q57" s="40">
        <f>K57*100/P57</f>
        <v>100</v>
      </c>
      <c r="R57" s="37">
        <v>0</v>
      </c>
      <c r="S57" s="13"/>
    </row>
    <row r="58" spans="1:19" ht="18">
      <c r="A58" s="371" t="s">
        <v>180</v>
      </c>
      <c r="B58" s="371"/>
      <c r="C58" s="34" t="s">
        <v>191</v>
      </c>
      <c r="D58" s="34" t="s">
        <v>193</v>
      </c>
      <c r="E58" s="34" t="s">
        <v>172</v>
      </c>
      <c r="F58" s="35" t="s">
        <v>178</v>
      </c>
      <c r="G58" s="41">
        <f>G57*100/G54</f>
        <v>95.235291269504657</v>
      </c>
      <c r="H58" s="41">
        <f>H57*100/H54</f>
        <v>100</v>
      </c>
      <c r="I58" s="37">
        <v>0</v>
      </c>
      <c r="J58" s="37">
        <v>0</v>
      </c>
      <c r="K58" s="40">
        <f>K57*100/K54</f>
        <v>95.240149183597495</v>
      </c>
      <c r="L58" s="37">
        <v>0</v>
      </c>
      <c r="M58" s="37">
        <v>0</v>
      </c>
      <c r="N58" s="37">
        <v>0</v>
      </c>
      <c r="O58" s="37">
        <v>0</v>
      </c>
      <c r="P58" s="40">
        <f>P57*100/P54</f>
        <v>95.240149183597495</v>
      </c>
      <c r="Q58" s="40"/>
      <c r="R58" s="37"/>
      <c r="S58" s="13"/>
    </row>
    <row r="59" spans="1:19" ht="18">
      <c r="A59" s="371" t="s">
        <v>180</v>
      </c>
      <c r="B59" s="371"/>
      <c r="C59" s="34" t="s">
        <v>191</v>
      </c>
      <c r="D59" s="34" t="s">
        <v>193</v>
      </c>
      <c r="E59" s="34" t="s">
        <v>172</v>
      </c>
      <c r="F59" s="35" t="s">
        <v>179</v>
      </c>
      <c r="G59" s="41">
        <f>G57*100/G55</f>
        <v>95.235291269504657</v>
      </c>
      <c r="H59" s="41">
        <f>H57*100/H55</f>
        <v>100</v>
      </c>
      <c r="I59" s="37">
        <v>0</v>
      </c>
      <c r="J59" s="37">
        <v>0</v>
      </c>
      <c r="K59" s="40">
        <f>K57*100/K55</f>
        <v>95.240149183597495</v>
      </c>
      <c r="L59" s="37">
        <v>0</v>
      </c>
      <c r="M59" s="37">
        <v>0</v>
      </c>
      <c r="N59" s="37">
        <v>0</v>
      </c>
      <c r="O59" s="37">
        <v>0</v>
      </c>
      <c r="P59" s="40">
        <v>93.172002480244018</v>
      </c>
      <c r="Q59" s="40"/>
      <c r="R59" s="37"/>
      <c r="S59" s="13"/>
    </row>
    <row r="60" spans="1:19">
      <c r="A60" s="371" t="s">
        <v>172</v>
      </c>
      <c r="B60" s="371"/>
      <c r="C60" s="34" t="s">
        <v>172</v>
      </c>
      <c r="D60" s="34" t="s">
        <v>172</v>
      </c>
      <c r="E60" s="34" t="s">
        <v>172</v>
      </c>
      <c r="F60" s="13"/>
      <c r="G60" s="41"/>
      <c r="H60" s="40"/>
      <c r="I60" s="37"/>
      <c r="J60" s="37"/>
      <c r="K60" s="40"/>
      <c r="L60" s="37"/>
      <c r="M60" s="37"/>
      <c r="N60" s="37"/>
      <c r="O60" s="37"/>
      <c r="P60" s="40"/>
      <c r="Q60" s="40"/>
      <c r="R60" s="37"/>
      <c r="S60" s="13"/>
    </row>
    <row r="61" spans="1:19" ht="27">
      <c r="A61" s="371" t="s">
        <v>180</v>
      </c>
      <c r="B61" s="371"/>
      <c r="C61" s="34" t="s">
        <v>191</v>
      </c>
      <c r="D61" s="34" t="s">
        <v>193</v>
      </c>
      <c r="E61" s="34" t="s">
        <v>185</v>
      </c>
      <c r="F61" s="35" t="s">
        <v>195</v>
      </c>
      <c r="G61" s="36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40"/>
      <c r="R61" s="37"/>
      <c r="S61" s="13"/>
    </row>
    <row r="62" spans="1:19">
      <c r="A62" s="371" t="s">
        <v>180</v>
      </c>
      <c r="B62" s="371"/>
      <c r="C62" s="34" t="s">
        <v>191</v>
      </c>
      <c r="D62" s="34" t="s">
        <v>193</v>
      </c>
      <c r="E62" s="34" t="s">
        <v>185</v>
      </c>
      <c r="F62" s="35" t="s">
        <v>181</v>
      </c>
      <c r="G62" s="45">
        <f>'AC 01'!P3+'AC 01'!P4+'AC 01'!P5+'AC 01'!P6+'AC 01'!P7+'AC 01'!P8+'AC 01'!P9+'AC 01'!P10+'AC 01'!P11+'AC 01'!P12+'AC 01'!P13+'AC 01'!P14+'AC 01'!P15+'AC 01'!P162+'AC 01'!P163+'AC 01'!P164+'AC 01'!P165+'AC 01'!P291</f>
        <v>11008207</v>
      </c>
      <c r="H62" s="135">
        <f>'AC 01'!P16+'AC 01'!P17+'AC 01'!P18</f>
        <v>11235</v>
      </c>
      <c r="I62" s="37">
        <v>0</v>
      </c>
      <c r="J62" s="37">
        <v>0</v>
      </c>
      <c r="K62" s="39">
        <f>G62+H62</f>
        <v>11019442</v>
      </c>
      <c r="L62" s="37">
        <v>0</v>
      </c>
      <c r="M62" s="37">
        <v>0</v>
      </c>
      <c r="N62" s="37">
        <v>0</v>
      </c>
      <c r="O62" s="37">
        <v>0</v>
      </c>
      <c r="P62" s="39">
        <f>K62+O62</f>
        <v>11019442</v>
      </c>
      <c r="Q62" s="40">
        <f>K62*100/P62</f>
        <v>100</v>
      </c>
      <c r="R62" s="37">
        <v>0</v>
      </c>
      <c r="S62" s="13"/>
    </row>
    <row r="63" spans="1:19">
      <c r="A63" s="371" t="s">
        <v>180</v>
      </c>
      <c r="B63" s="371"/>
      <c r="C63" s="34" t="s">
        <v>191</v>
      </c>
      <c r="D63" s="34" t="s">
        <v>193</v>
      </c>
      <c r="E63" s="34" t="s">
        <v>185</v>
      </c>
      <c r="F63" s="35" t="s">
        <v>182</v>
      </c>
      <c r="G63" s="45">
        <f>'AC 01'!Q3+'AC 01'!Q4+'AC 01'!Q5+'AC 01'!Q6+'AC 01'!Q7+'AC 01'!Q8+'AC 01'!Q9+'AC 01'!Q10+'AC 01'!Q11+'AC 01'!Q12+'AC 01'!Q13+'AC 01'!Q14+'AC 01'!Q15+'AC 01'!Q162+'AC 01'!Q163+'AC 01'!Q164+'AC 01'!Q165+'AC 01'!Q291</f>
        <v>11008207</v>
      </c>
      <c r="H63" s="135">
        <f>+'AC 01'!Q16+'AC 01'!Q17+'AC 01'!Q18</f>
        <v>11235</v>
      </c>
      <c r="I63" s="37">
        <v>0</v>
      </c>
      <c r="J63" s="37">
        <v>0</v>
      </c>
      <c r="K63" s="39">
        <f>G63+H63</f>
        <v>11019442</v>
      </c>
      <c r="L63" s="37">
        <v>0</v>
      </c>
      <c r="M63" s="37">
        <v>0</v>
      </c>
      <c r="N63" s="37">
        <v>0</v>
      </c>
      <c r="O63" s="37">
        <v>0</v>
      </c>
      <c r="P63" s="39">
        <f>K63+O63</f>
        <v>11019442</v>
      </c>
      <c r="Q63" s="40">
        <f>K63*100/P63</f>
        <v>100</v>
      </c>
      <c r="R63" s="37">
        <v>0</v>
      </c>
      <c r="S63" s="13"/>
    </row>
    <row r="64" spans="1:19">
      <c r="A64" s="371" t="s">
        <v>180</v>
      </c>
      <c r="B64" s="371"/>
      <c r="C64" s="34" t="s">
        <v>191</v>
      </c>
      <c r="D64" s="34" t="s">
        <v>193</v>
      </c>
      <c r="E64" s="34" t="s">
        <v>185</v>
      </c>
      <c r="F64" s="35" t="s">
        <v>183</v>
      </c>
      <c r="G64" s="45">
        <f>+'AC 01'!R3+'AC 01'!R4+'AC 01'!R5+'AC 01'!R6+'AC 01'!R7+'AC 01'!R9+'AC 01'!R10+'AC 01'!R11+'AC 01'!R12+'AC 01'!R13+'AC 01'!R14+'AC 01'!R15+'AC 01'!R162+'AC 01'!S163+'AC 01'!R164+'AC 01'!R165+'AC 01'!R291</f>
        <v>10813698</v>
      </c>
      <c r="H64" s="135">
        <f>+'AC 01'!R16+'AC 01'!R17+'AC 01'!R18</f>
        <v>11235</v>
      </c>
      <c r="I64" s="37">
        <v>0</v>
      </c>
      <c r="J64" s="37">
        <v>0</v>
      </c>
      <c r="K64" s="39">
        <f>G64+H64</f>
        <v>10824933</v>
      </c>
      <c r="L64" s="37">
        <v>0</v>
      </c>
      <c r="M64" s="37">
        <v>0</v>
      </c>
      <c r="N64" s="37">
        <v>0</v>
      </c>
      <c r="O64" s="37">
        <v>0</v>
      </c>
      <c r="P64" s="39">
        <f>K64+O64</f>
        <v>10824933</v>
      </c>
      <c r="Q64" s="40">
        <f>K64*100/P64</f>
        <v>100</v>
      </c>
      <c r="R64" s="37">
        <v>0</v>
      </c>
      <c r="S64" s="13"/>
    </row>
    <row r="65" spans="1:19">
      <c r="A65" s="371" t="s">
        <v>180</v>
      </c>
      <c r="B65" s="371"/>
      <c r="C65" s="34" t="s">
        <v>191</v>
      </c>
      <c r="D65" s="34" t="s">
        <v>193</v>
      </c>
      <c r="E65" s="34" t="s">
        <v>185</v>
      </c>
      <c r="F65" s="35" t="s">
        <v>184</v>
      </c>
      <c r="G65" s="45">
        <f>'AC 01'!S3+'AC 01'!S4+'AC 01'!S5+'AC 01'!S6+'AC 01'!S7+'AC 01'!S8+'AC 01'!S9+'AC 01'!S10+'AC 01'!S11+'AC 01'!S12+'AC 01'!S13+'AC 01'!S14+'AC 01'!S15+'AC 01'!S162+'AC 01'!S163+'AC 01'!S164+'AC 01'!S165+'AC 01'!S291</f>
        <v>10483698</v>
      </c>
      <c r="H65" s="135">
        <f>'AC 01'!S16+'AC 01'!S17+'AC 01'!S18</f>
        <v>11235</v>
      </c>
      <c r="I65" s="37">
        <v>0</v>
      </c>
      <c r="J65" s="37">
        <v>0</v>
      </c>
      <c r="K65" s="39">
        <f>G65+H65</f>
        <v>10494933</v>
      </c>
      <c r="L65" s="37">
        <v>0</v>
      </c>
      <c r="M65" s="37">
        <v>0</v>
      </c>
      <c r="N65" s="37">
        <v>0</v>
      </c>
      <c r="O65" s="37">
        <v>0</v>
      </c>
      <c r="P65" s="39">
        <f>K65+O65</f>
        <v>10494933</v>
      </c>
      <c r="Q65" s="40">
        <f>K65*100/P65</f>
        <v>100</v>
      </c>
      <c r="R65" s="37">
        <v>0</v>
      </c>
      <c r="S65" s="13"/>
    </row>
    <row r="66" spans="1:19" ht="18">
      <c r="A66" s="371" t="s">
        <v>180</v>
      </c>
      <c r="B66" s="371"/>
      <c r="C66" s="34" t="s">
        <v>191</v>
      </c>
      <c r="D66" s="34" t="s">
        <v>193</v>
      </c>
      <c r="E66" s="34" t="s">
        <v>185</v>
      </c>
      <c r="F66" s="35" t="s">
        <v>178</v>
      </c>
      <c r="G66" s="41">
        <f>G65*100/G62</f>
        <v>95.235291269504657</v>
      </c>
      <c r="H66" s="41">
        <f>H65*100/H62</f>
        <v>100</v>
      </c>
      <c r="I66" s="37">
        <v>0</v>
      </c>
      <c r="J66" s="37">
        <v>0</v>
      </c>
      <c r="K66" s="40">
        <f>K65*100/K62</f>
        <v>95.240149183597495</v>
      </c>
      <c r="L66" s="37">
        <v>0</v>
      </c>
      <c r="M66" s="37">
        <v>0</v>
      </c>
      <c r="N66" s="37">
        <v>0</v>
      </c>
      <c r="O66" s="37">
        <v>0</v>
      </c>
      <c r="P66" s="40">
        <f>P65*100/P62</f>
        <v>95.240149183597495</v>
      </c>
      <c r="Q66" s="40"/>
      <c r="R66" s="37"/>
      <c r="S66" s="13"/>
    </row>
    <row r="67" spans="1:19" ht="18">
      <c r="A67" s="371" t="s">
        <v>180</v>
      </c>
      <c r="B67" s="371"/>
      <c r="C67" s="34" t="s">
        <v>191</v>
      </c>
      <c r="D67" s="34" t="s">
        <v>193</v>
      </c>
      <c r="E67" s="34" t="s">
        <v>185</v>
      </c>
      <c r="F67" s="35" t="s">
        <v>179</v>
      </c>
      <c r="G67" s="41">
        <f>G65*100/G63</f>
        <v>95.235291269504657</v>
      </c>
      <c r="H67" s="41">
        <f>H65*100/H63</f>
        <v>100</v>
      </c>
      <c r="I67" s="37">
        <v>0</v>
      </c>
      <c r="J67" s="37">
        <v>0</v>
      </c>
      <c r="K67" s="40">
        <f>K65*100/K63</f>
        <v>95.240149183597495</v>
      </c>
      <c r="L67" s="37">
        <v>0</v>
      </c>
      <c r="M67" s="37">
        <v>0</v>
      </c>
      <c r="N67" s="37">
        <v>0</v>
      </c>
      <c r="O67" s="37">
        <v>0</v>
      </c>
      <c r="P67" s="40">
        <f>P65*100/P63</f>
        <v>95.240149183597495</v>
      </c>
      <c r="Q67" s="40"/>
      <c r="R67" s="37"/>
      <c r="S67" s="13"/>
    </row>
    <row r="68" spans="1:19">
      <c r="A68" s="371" t="s">
        <v>172</v>
      </c>
      <c r="B68" s="371"/>
      <c r="C68" s="34" t="s">
        <v>172</v>
      </c>
      <c r="D68" s="34" t="s">
        <v>172</v>
      </c>
      <c r="E68" s="34" t="s">
        <v>172</v>
      </c>
      <c r="F68" s="13"/>
      <c r="G68" s="41"/>
      <c r="H68" s="40"/>
      <c r="I68" s="37"/>
      <c r="J68" s="37"/>
      <c r="K68" s="40"/>
      <c r="L68" s="37"/>
      <c r="M68" s="37"/>
      <c r="N68" s="37"/>
      <c r="O68" s="37"/>
      <c r="P68" s="40"/>
      <c r="Q68" s="40"/>
      <c r="R68" s="37"/>
      <c r="S68" s="13"/>
    </row>
    <row r="69" spans="1:19" ht="36">
      <c r="A69" s="371" t="s">
        <v>180</v>
      </c>
      <c r="B69" s="371"/>
      <c r="C69" s="34" t="s">
        <v>191</v>
      </c>
      <c r="D69" s="34" t="s">
        <v>196</v>
      </c>
      <c r="E69" s="34" t="s">
        <v>172</v>
      </c>
      <c r="F69" s="35" t="s">
        <v>197</v>
      </c>
      <c r="G69" s="36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40"/>
      <c r="R69" s="37"/>
      <c r="S69" s="13"/>
    </row>
    <row r="70" spans="1:19">
      <c r="A70" s="371" t="s">
        <v>180</v>
      </c>
      <c r="B70" s="371"/>
      <c r="C70" s="34" t="s">
        <v>191</v>
      </c>
      <c r="D70" s="34" t="s">
        <v>196</v>
      </c>
      <c r="E70" s="34" t="s">
        <v>172</v>
      </c>
      <c r="F70" s="35" t="s">
        <v>181</v>
      </c>
      <c r="G70" s="38">
        <f>G78</f>
        <v>384666</v>
      </c>
      <c r="H70" s="39">
        <f>H78</f>
        <v>58285</v>
      </c>
      <c r="I70" s="37">
        <v>0</v>
      </c>
      <c r="J70" s="37">
        <v>0</v>
      </c>
      <c r="K70" s="39">
        <f>G70+H70</f>
        <v>442951</v>
      </c>
      <c r="L70" s="37">
        <v>0</v>
      </c>
      <c r="M70" s="37">
        <v>0</v>
      </c>
      <c r="N70" s="37">
        <v>0</v>
      </c>
      <c r="O70" s="37">
        <v>0</v>
      </c>
      <c r="P70" s="39">
        <f>K70+O70</f>
        <v>442951</v>
      </c>
      <c r="Q70" s="40">
        <f>K70*100/P70</f>
        <v>100</v>
      </c>
      <c r="R70" s="37">
        <v>0</v>
      </c>
      <c r="S70" s="13"/>
    </row>
    <row r="71" spans="1:19">
      <c r="A71" s="371" t="s">
        <v>180</v>
      </c>
      <c r="B71" s="371"/>
      <c r="C71" s="34" t="s">
        <v>191</v>
      </c>
      <c r="D71" s="34" t="s">
        <v>196</v>
      </c>
      <c r="E71" s="34" t="s">
        <v>172</v>
      </c>
      <c r="F71" s="35" t="s">
        <v>182</v>
      </c>
      <c r="G71" s="38">
        <f t="shared" ref="G71:H73" si="7">G79</f>
        <v>384666</v>
      </c>
      <c r="H71" s="39">
        <f t="shared" si="7"/>
        <v>58285</v>
      </c>
      <c r="I71" s="37">
        <v>0</v>
      </c>
      <c r="J71" s="37">
        <v>0</v>
      </c>
      <c r="K71" s="39">
        <f>G71+H71</f>
        <v>442951</v>
      </c>
      <c r="L71" s="37">
        <v>0</v>
      </c>
      <c r="M71" s="37">
        <v>0</v>
      </c>
      <c r="N71" s="37">
        <v>0</v>
      </c>
      <c r="O71" s="37">
        <v>0</v>
      </c>
      <c r="P71" s="39">
        <f>K71+O71</f>
        <v>442951</v>
      </c>
      <c r="Q71" s="40">
        <f>K71*100/P71</f>
        <v>100</v>
      </c>
      <c r="R71" s="37">
        <v>0</v>
      </c>
      <c r="S71" s="13"/>
    </row>
    <row r="72" spans="1:19">
      <c r="A72" s="371" t="s">
        <v>180</v>
      </c>
      <c r="B72" s="371"/>
      <c r="C72" s="34" t="s">
        <v>191</v>
      </c>
      <c r="D72" s="34" t="s">
        <v>196</v>
      </c>
      <c r="E72" s="34" t="s">
        <v>172</v>
      </c>
      <c r="F72" s="35" t="s">
        <v>183</v>
      </c>
      <c r="G72" s="38">
        <f t="shared" si="7"/>
        <v>571518</v>
      </c>
      <c r="H72" s="39">
        <f t="shared" si="7"/>
        <v>3665</v>
      </c>
      <c r="I72" s="37">
        <v>0</v>
      </c>
      <c r="J72" s="37">
        <v>0</v>
      </c>
      <c r="K72" s="39">
        <f>G72+H72</f>
        <v>575183</v>
      </c>
      <c r="L72" s="37">
        <v>0</v>
      </c>
      <c r="M72" s="37">
        <v>0</v>
      </c>
      <c r="N72" s="37">
        <v>0</v>
      </c>
      <c r="O72" s="37">
        <v>0</v>
      </c>
      <c r="P72" s="39">
        <f>K72+O72</f>
        <v>575183</v>
      </c>
      <c r="Q72" s="40">
        <f>K72*100/P72</f>
        <v>100</v>
      </c>
      <c r="R72" s="37">
        <v>0</v>
      </c>
      <c r="S72" s="13"/>
    </row>
    <row r="73" spans="1:19">
      <c r="A73" s="371" t="s">
        <v>180</v>
      </c>
      <c r="B73" s="371"/>
      <c r="C73" s="34" t="s">
        <v>191</v>
      </c>
      <c r="D73" s="34" t="s">
        <v>196</v>
      </c>
      <c r="E73" s="34" t="s">
        <v>172</v>
      </c>
      <c r="F73" s="35" t="s">
        <v>184</v>
      </c>
      <c r="G73" s="38">
        <f t="shared" si="7"/>
        <v>529854</v>
      </c>
      <c r="H73" s="39">
        <f t="shared" si="7"/>
        <v>3665</v>
      </c>
      <c r="I73" s="37">
        <v>0</v>
      </c>
      <c r="J73" s="37">
        <v>0</v>
      </c>
      <c r="K73" s="39">
        <f>G73+H73</f>
        <v>533519</v>
      </c>
      <c r="L73" s="37">
        <v>0</v>
      </c>
      <c r="M73" s="37">
        <v>0</v>
      </c>
      <c r="N73" s="37">
        <v>0</v>
      </c>
      <c r="O73" s="37">
        <v>0</v>
      </c>
      <c r="P73" s="39">
        <f>K73+O73</f>
        <v>533519</v>
      </c>
      <c r="Q73" s="40">
        <f>K73*100/P73</f>
        <v>100</v>
      </c>
      <c r="R73" s="37">
        <v>0</v>
      </c>
      <c r="S73" s="13"/>
    </row>
    <row r="74" spans="1:19" ht="18">
      <c r="A74" s="371" t="s">
        <v>180</v>
      </c>
      <c r="B74" s="371"/>
      <c r="C74" s="34" t="s">
        <v>191</v>
      </c>
      <c r="D74" s="34" t="s">
        <v>196</v>
      </c>
      <c r="E74" s="34" t="s">
        <v>172</v>
      </c>
      <c r="F74" s="35" t="s">
        <v>178</v>
      </c>
      <c r="G74" s="41">
        <f>G73*100/G70</f>
        <v>137.74391290106223</v>
      </c>
      <c r="H74" s="41">
        <f>H73*100/H70</f>
        <v>6.2880672557261734</v>
      </c>
      <c r="I74" s="37">
        <v>0</v>
      </c>
      <c r="J74" s="37">
        <v>0</v>
      </c>
      <c r="K74" s="41">
        <f>K73*100/K70</f>
        <v>120.44650536966843</v>
      </c>
      <c r="L74" s="37">
        <v>0</v>
      </c>
      <c r="M74" s="37">
        <v>0</v>
      </c>
      <c r="N74" s="37">
        <v>0</v>
      </c>
      <c r="O74" s="37">
        <v>0</v>
      </c>
      <c r="P74" s="41">
        <f>P73*100/P70</f>
        <v>120.44650536966843</v>
      </c>
      <c r="Q74" s="40"/>
      <c r="R74" s="37"/>
      <c r="S74" s="13"/>
    </row>
    <row r="75" spans="1:19" ht="18">
      <c r="A75" s="371" t="s">
        <v>180</v>
      </c>
      <c r="B75" s="371"/>
      <c r="C75" s="34" t="s">
        <v>191</v>
      </c>
      <c r="D75" s="34" t="s">
        <v>196</v>
      </c>
      <c r="E75" s="34" t="s">
        <v>172</v>
      </c>
      <c r="F75" s="35" t="s">
        <v>179</v>
      </c>
      <c r="G75" s="41">
        <f>G73*100/G71</f>
        <v>137.74391290106223</v>
      </c>
      <c r="H75" s="41">
        <f>H73*100/H71</f>
        <v>6.2880672557261734</v>
      </c>
      <c r="I75" s="37">
        <v>0</v>
      </c>
      <c r="J75" s="37">
        <v>0</v>
      </c>
      <c r="K75" s="41">
        <f>K73*100/K71</f>
        <v>120.44650536966843</v>
      </c>
      <c r="L75" s="37">
        <v>0</v>
      </c>
      <c r="M75" s="37">
        <v>0</v>
      </c>
      <c r="N75" s="37">
        <v>0</v>
      </c>
      <c r="O75" s="37">
        <v>0</v>
      </c>
      <c r="P75" s="41">
        <f>P73*100/P71</f>
        <v>120.44650536966843</v>
      </c>
      <c r="Q75" s="40"/>
      <c r="R75" s="37"/>
      <c r="S75" s="13"/>
    </row>
    <row r="76" spans="1:19">
      <c r="A76" s="371" t="s">
        <v>172</v>
      </c>
      <c r="B76" s="371"/>
      <c r="C76" s="34" t="s">
        <v>172</v>
      </c>
      <c r="D76" s="34" t="s">
        <v>172</v>
      </c>
      <c r="E76" s="34" t="s">
        <v>172</v>
      </c>
      <c r="F76" s="13"/>
      <c r="G76" s="41"/>
      <c r="H76" s="40"/>
      <c r="I76" s="37"/>
      <c r="J76" s="37"/>
      <c r="K76" s="40"/>
      <c r="L76" s="37"/>
      <c r="M76" s="37"/>
      <c r="N76" s="37"/>
      <c r="O76" s="37"/>
      <c r="P76" s="40"/>
      <c r="Q76" s="40"/>
      <c r="R76" s="37"/>
      <c r="S76" s="13"/>
    </row>
    <row r="77" spans="1:19" ht="36">
      <c r="A77" s="371" t="s">
        <v>180</v>
      </c>
      <c r="B77" s="371"/>
      <c r="C77" s="34" t="s">
        <v>191</v>
      </c>
      <c r="D77" s="34" t="s">
        <v>196</v>
      </c>
      <c r="E77" s="34" t="s">
        <v>185</v>
      </c>
      <c r="F77" s="35" t="s">
        <v>198</v>
      </c>
      <c r="G77" s="36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40"/>
      <c r="R77" s="37"/>
      <c r="S77" s="13"/>
    </row>
    <row r="78" spans="1:19">
      <c r="A78" s="371" t="s">
        <v>180</v>
      </c>
      <c r="B78" s="371"/>
      <c r="C78" s="34" t="s">
        <v>191</v>
      </c>
      <c r="D78" s="34" t="s">
        <v>196</v>
      </c>
      <c r="E78" s="34" t="s">
        <v>185</v>
      </c>
      <c r="F78" s="35" t="s">
        <v>181</v>
      </c>
      <c r="G78" s="45">
        <f>'AC 01'!P142+'AC 01'!P143+'AC 01'!P144+'AC 01'!P145+'AC 01'!P146+'AC 01'!P147+'AC 01'!P148+'AC 01'!P149+'AC 01'!P150+'AC 01'!P151+'AC 01'!P152+'AC 01'!P153+'AC 01'!P154+'AC 01'!P166+'AC 01'!P167+'AC 01'!P168</f>
        <v>384666</v>
      </c>
      <c r="H78" s="45">
        <f>'AC 01'!P155+'AC 01'!P156+'AC 01'!P157+'AC 01'!P158+'AC 01'!P159+'AC 01'!P160+'AC 01'!P161+'AC 01'!P292+'AC 01'!P293+'AC 01'!P294+'AC 01'!P295+'AC 01'!P296+'AC 01'!P297+'AC 01'!P298+'AC 01'!P299+'AC 01'!P300+'AC 01'!P301+'AC 01'!P302+'AC 01'!P303+'AC 01'!P304+'AC 01'!P305+'AC 01'!P169</f>
        <v>58285</v>
      </c>
      <c r="I78" s="37">
        <v>0</v>
      </c>
      <c r="J78" s="37">
        <v>0</v>
      </c>
      <c r="K78" s="39">
        <f>G78+H78</f>
        <v>442951</v>
      </c>
      <c r="L78" s="37">
        <v>0</v>
      </c>
      <c r="M78" s="37">
        <v>0</v>
      </c>
      <c r="N78" s="37">
        <v>0</v>
      </c>
      <c r="O78" s="37">
        <v>0</v>
      </c>
      <c r="P78" s="39">
        <f>K78+O78</f>
        <v>442951</v>
      </c>
      <c r="Q78" s="40">
        <f>K78*100/P78</f>
        <v>100</v>
      </c>
      <c r="R78" s="37">
        <v>0</v>
      </c>
      <c r="S78" s="13"/>
    </row>
    <row r="79" spans="1:19">
      <c r="A79" s="371" t="s">
        <v>180</v>
      </c>
      <c r="B79" s="371"/>
      <c r="C79" s="34" t="s">
        <v>191</v>
      </c>
      <c r="D79" s="34" t="s">
        <v>196</v>
      </c>
      <c r="E79" s="34" t="s">
        <v>185</v>
      </c>
      <c r="F79" s="35" t="s">
        <v>182</v>
      </c>
      <c r="G79" s="45">
        <f>+'AC 01'!Q142+'AC 01'!Q143+'AC 01'!Q144+'AC 01'!Q145+'AC 01'!Q146+'AC 01'!Q147+'AC 01'!Q148+'AC 01'!Q149+'AC 01'!Q150+'AC 01'!Q151+'AC 01'!Q153+'AC 01'!Q154+'AC 01'!Q166+'AC 01'!Q168+'AC 01'!Q152+'AC 01'!Q167</f>
        <v>384666</v>
      </c>
      <c r="H79" s="45">
        <f>'AC 01'!Q155+'AC 01'!Q156+'AC 01'!Q157+'AC 01'!Q158+'AC 01'!Q159+'AC 01'!Q160+'AC 01'!Q161+'AC 01'!Q292+'AC 01'!Q293+'AC 01'!Q294+'AC 01'!Q295+'AC 01'!Q296+'AC 01'!Q297+'AC 01'!Q298+'AC 01'!Q299+'AC 01'!Q300+'AC 01'!Q301+'AC 01'!Q302+'AC 01'!Q303+'AC 01'!Q304+'AC 01'!Q305+'AC 01'!Q169</f>
        <v>58285</v>
      </c>
      <c r="I79" s="37">
        <v>0</v>
      </c>
      <c r="J79" s="37">
        <v>0</v>
      </c>
      <c r="K79" s="39">
        <f>G79+H79</f>
        <v>442951</v>
      </c>
      <c r="L79" s="37">
        <v>0</v>
      </c>
      <c r="M79" s="37">
        <v>0</v>
      </c>
      <c r="N79" s="37">
        <v>0</v>
      </c>
      <c r="O79" s="37">
        <v>0</v>
      </c>
      <c r="P79" s="39">
        <f>K79+O79</f>
        <v>442951</v>
      </c>
      <c r="Q79" s="40">
        <f>K79*100/P79</f>
        <v>100</v>
      </c>
      <c r="R79" s="37">
        <v>0</v>
      </c>
      <c r="S79" s="13"/>
    </row>
    <row r="80" spans="1:19">
      <c r="A80" s="371" t="s">
        <v>180</v>
      </c>
      <c r="B80" s="371"/>
      <c r="C80" s="34" t="s">
        <v>191</v>
      </c>
      <c r="D80" s="34" t="s">
        <v>196</v>
      </c>
      <c r="E80" s="34" t="s">
        <v>185</v>
      </c>
      <c r="F80" s="35" t="s">
        <v>183</v>
      </c>
      <c r="G80" s="45">
        <f>+'AC 01'!R142+'AC 01'!R143+'AC 01'!R144+'AC 01'!R145+'AC 01'!R146+'AC 01'!R147+'AC 01'!R148+'AC 01'!R149+'AC 01'!R150+'AC 01'!R151+'AC 01'!R153+'AC 01'!R154+'AC 01'!R166+'AC 01'!R168+'AC 01'!R152+'AC 01'!R167+'AC 01'!R172</f>
        <v>571518</v>
      </c>
      <c r="H80" s="135">
        <f>+'AC 01'!R155+'AC 01'!R156+'AC 01'!R157+'AC 01'!R158+'AC 01'!R159+'AC 01'!R160+'AC 01'!R161+'AC 01'!R292+'AC 01'!R294+'AC 01'!R295+'AC 01'!R296+'AC 01'!R297+'AC 01'!R298+'AC 01'!R299+'AC 01'!R300+'AC 01'!R301+'AC 01'!R302+'AC 01'!R303+'AC 01'!R304+'AC 01'!R305</f>
        <v>3665</v>
      </c>
      <c r="I80" s="37">
        <v>0</v>
      </c>
      <c r="J80" s="37">
        <v>0</v>
      </c>
      <c r="K80" s="39">
        <f>G80+H80</f>
        <v>575183</v>
      </c>
      <c r="L80" s="37">
        <v>0</v>
      </c>
      <c r="M80" s="37">
        <v>0</v>
      </c>
      <c r="N80" s="37">
        <v>0</v>
      </c>
      <c r="O80" s="37">
        <v>0</v>
      </c>
      <c r="P80" s="39">
        <f>K80+O80</f>
        <v>575183</v>
      </c>
      <c r="Q80" s="40">
        <f>K80*100/P80</f>
        <v>100</v>
      </c>
      <c r="R80" s="37">
        <v>0</v>
      </c>
      <c r="S80" s="13"/>
    </row>
    <row r="81" spans="1:19">
      <c r="A81" s="371" t="s">
        <v>180</v>
      </c>
      <c r="B81" s="371"/>
      <c r="C81" s="34" t="s">
        <v>191</v>
      </c>
      <c r="D81" s="34" t="s">
        <v>196</v>
      </c>
      <c r="E81" s="34" t="s">
        <v>185</v>
      </c>
      <c r="F81" s="35" t="s">
        <v>184</v>
      </c>
      <c r="G81" s="45">
        <f>'AC 01'!S142+'AC 01'!S143+'AC 01'!S144+'AC 01'!S145+'AC 01'!S146+'AC 01'!S147+'AC 01'!S148+'AC 01'!S149+'AC 01'!S150+'AC 01'!S151+'AC 01'!S152+'AC 01'!S153+'AC 01'!S154+'AC 01'!S166+'AC 01'!S167+'AC 01'!S168</f>
        <v>529854</v>
      </c>
      <c r="H81" s="135">
        <f>'AC 01'!S155+'AC 01'!S156+'AC 01'!S157+'AC 01'!S158+'AC 01'!S159+'AC 01'!S160+'AC 01'!S161+'AC 01'!S292+'AC 01'!S294+'AC 01'!S295+'AC 01'!S296+'AC 01'!S297+'AC 01'!S298+'AC 01'!S299+'AC 01'!S300+'AC 01'!S301+'AC 01'!S302+'AC 01'!S303+'AC 01'!S304+'AC 01'!S305</f>
        <v>3665</v>
      </c>
      <c r="I81" s="37">
        <v>0</v>
      </c>
      <c r="J81" s="37">
        <v>0</v>
      </c>
      <c r="K81" s="39">
        <f>G81+H81</f>
        <v>533519</v>
      </c>
      <c r="L81" s="37">
        <v>0</v>
      </c>
      <c r="M81" s="37">
        <v>0</v>
      </c>
      <c r="N81" s="37">
        <v>0</v>
      </c>
      <c r="O81" s="37">
        <v>0</v>
      </c>
      <c r="P81" s="39">
        <f>K81+O81</f>
        <v>533519</v>
      </c>
      <c r="Q81" s="40">
        <f>K81*100/P81</f>
        <v>100</v>
      </c>
      <c r="R81" s="37">
        <v>0</v>
      </c>
      <c r="S81" s="13"/>
    </row>
    <row r="82" spans="1:19" ht="18">
      <c r="A82" s="371" t="s">
        <v>180</v>
      </c>
      <c r="B82" s="371"/>
      <c r="C82" s="34" t="s">
        <v>191</v>
      </c>
      <c r="D82" s="34" t="s">
        <v>196</v>
      </c>
      <c r="E82" s="34" t="s">
        <v>185</v>
      </c>
      <c r="F82" s="35" t="s">
        <v>178</v>
      </c>
      <c r="G82" s="41">
        <f>G81*100/G78</f>
        <v>137.74391290106223</v>
      </c>
      <c r="H82" s="41">
        <f>H81*100/H78</f>
        <v>6.2880672557261734</v>
      </c>
      <c r="I82" s="37">
        <v>0</v>
      </c>
      <c r="J82" s="37">
        <v>0</v>
      </c>
      <c r="K82" s="41">
        <f>K81*100/K78</f>
        <v>120.44650536966843</v>
      </c>
      <c r="L82" s="37">
        <v>0</v>
      </c>
      <c r="M82" s="37">
        <v>0</v>
      </c>
      <c r="N82" s="37">
        <v>0</v>
      </c>
      <c r="O82" s="37">
        <v>0</v>
      </c>
      <c r="P82" s="41">
        <f>P81*100/P78</f>
        <v>120.44650536966843</v>
      </c>
      <c r="Q82" s="40"/>
      <c r="R82" s="37"/>
      <c r="S82" s="13"/>
    </row>
    <row r="83" spans="1:19" ht="18">
      <c r="A83" s="371" t="s">
        <v>180</v>
      </c>
      <c r="B83" s="371"/>
      <c r="C83" s="34" t="s">
        <v>191</v>
      </c>
      <c r="D83" s="34" t="s">
        <v>196</v>
      </c>
      <c r="E83" s="34" t="s">
        <v>185</v>
      </c>
      <c r="F83" s="35" t="s">
        <v>179</v>
      </c>
      <c r="G83" s="41">
        <f>G81*100/G79</f>
        <v>137.74391290106223</v>
      </c>
      <c r="H83" s="41">
        <f>H81*100/H79</f>
        <v>6.2880672557261734</v>
      </c>
      <c r="I83" s="37">
        <v>0</v>
      </c>
      <c r="J83" s="37">
        <v>0</v>
      </c>
      <c r="K83" s="41">
        <f>K81*100/K79</f>
        <v>120.44650536966843</v>
      </c>
      <c r="L83" s="37">
        <v>0</v>
      </c>
      <c r="M83" s="37">
        <v>0</v>
      </c>
      <c r="N83" s="37">
        <v>0</v>
      </c>
      <c r="O83" s="37">
        <v>0</v>
      </c>
      <c r="P83" s="41">
        <f>P81*100/P79</f>
        <v>120.44650536966843</v>
      </c>
      <c r="Q83" s="40"/>
      <c r="R83" s="37"/>
      <c r="S83" s="13"/>
    </row>
    <row r="84" spans="1:19">
      <c r="A84" s="371" t="s">
        <v>172</v>
      </c>
      <c r="B84" s="371"/>
      <c r="C84" s="34" t="s">
        <v>172</v>
      </c>
      <c r="D84" s="34" t="s">
        <v>172</v>
      </c>
      <c r="E84" s="34" t="s">
        <v>172</v>
      </c>
      <c r="F84" s="13"/>
      <c r="G84" s="41"/>
      <c r="H84" s="40"/>
      <c r="I84" s="37"/>
      <c r="J84" s="37"/>
      <c r="K84" s="40"/>
      <c r="L84" s="37"/>
      <c r="M84" s="37"/>
      <c r="N84" s="37"/>
      <c r="O84" s="37"/>
      <c r="P84" s="40"/>
      <c r="Q84" s="40"/>
      <c r="R84" s="37"/>
      <c r="S84" s="13"/>
    </row>
    <row r="85" spans="1:19" ht="18">
      <c r="A85" s="371" t="s">
        <v>180</v>
      </c>
      <c r="B85" s="371"/>
      <c r="C85" s="34" t="s">
        <v>191</v>
      </c>
      <c r="D85" s="34" t="s">
        <v>199</v>
      </c>
      <c r="E85" s="34" t="s">
        <v>172</v>
      </c>
      <c r="F85" s="35" t="s">
        <v>200</v>
      </c>
      <c r="G85" s="36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7">
        <v>0</v>
      </c>
      <c r="P85" s="37">
        <v>0</v>
      </c>
      <c r="Q85" s="40"/>
      <c r="R85" s="37"/>
      <c r="S85" s="13"/>
    </row>
    <row r="86" spans="1:19">
      <c r="A86" s="371" t="s">
        <v>180</v>
      </c>
      <c r="B86" s="371"/>
      <c r="C86" s="34" t="s">
        <v>191</v>
      </c>
      <c r="D86" s="34" t="s">
        <v>199</v>
      </c>
      <c r="E86" s="34" t="s">
        <v>172</v>
      </c>
      <c r="F86" s="35" t="s">
        <v>181</v>
      </c>
      <c r="G86" s="36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v>0</v>
      </c>
      <c r="S86" s="13"/>
    </row>
    <row r="87" spans="1:19">
      <c r="A87" s="371" t="s">
        <v>180</v>
      </c>
      <c r="B87" s="371"/>
      <c r="C87" s="34" t="s">
        <v>191</v>
      </c>
      <c r="D87" s="34" t="s">
        <v>199</v>
      </c>
      <c r="E87" s="34" t="s">
        <v>172</v>
      </c>
      <c r="F87" s="35" t="s">
        <v>182</v>
      </c>
      <c r="G87" s="36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v>0</v>
      </c>
      <c r="S87" s="13"/>
    </row>
    <row r="88" spans="1:19">
      <c r="A88" s="371" t="s">
        <v>180</v>
      </c>
      <c r="B88" s="371"/>
      <c r="C88" s="34" t="s">
        <v>191</v>
      </c>
      <c r="D88" s="34" t="s">
        <v>199</v>
      </c>
      <c r="E88" s="34" t="s">
        <v>172</v>
      </c>
      <c r="F88" s="35" t="s">
        <v>183</v>
      </c>
      <c r="G88" s="36">
        <v>0</v>
      </c>
      <c r="H88" s="37">
        <v>0</v>
      </c>
      <c r="I88" s="37">
        <v>0</v>
      </c>
      <c r="J88" s="39">
        <f>J96</f>
        <v>8403745</v>
      </c>
      <c r="K88" s="39">
        <f>K96</f>
        <v>8403745</v>
      </c>
      <c r="L88" s="37">
        <v>0</v>
      </c>
      <c r="M88" s="37">
        <v>0</v>
      </c>
      <c r="N88" s="39">
        <f>N96</f>
        <v>277001</v>
      </c>
      <c r="O88" s="39">
        <f>N88</f>
        <v>277001</v>
      </c>
      <c r="P88" s="39">
        <f>K88+O88</f>
        <v>8680746</v>
      </c>
      <c r="Q88" s="40">
        <v>0</v>
      </c>
      <c r="R88" s="137"/>
      <c r="S88" s="13"/>
    </row>
    <row r="89" spans="1:19">
      <c r="A89" s="371" t="s">
        <v>180</v>
      </c>
      <c r="B89" s="371"/>
      <c r="C89" s="34" t="s">
        <v>191</v>
      </c>
      <c r="D89" s="34" t="s">
        <v>199</v>
      </c>
      <c r="E89" s="34" t="s">
        <v>172</v>
      </c>
      <c r="F89" s="35" t="s">
        <v>184</v>
      </c>
      <c r="G89" s="36">
        <v>0</v>
      </c>
      <c r="H89" s="37">
        <v>0</v>
      </c>
      <c r="I89" s="37">
        <v>0</v>
      </c>
      <c r="J89" s="39">
        <f>J97</f>
        <v>8403745</v>
      </c>
      <c r="K89" s="39">
        <f>K97</f>
        <v>8403745</v>
      </c>
      <c r="L89" s="37">
        <v>0</v>
      </c>
      <c r="M89" s="37">
        <v>0</v>
      </c>
      <c r="N89" s="39">
        <f>N97</f>
        <v>277001</v>
      </c>
      <c r="O89" s="39">
        <f>N89</f>
        <v>277001</v>
      </c>
      <c r="P89" s="39">
        <f>K89+O89</f>
        <v>8680746</v>
      </c>
      <c r="Q89" s="40">
        <v>0</v>
      </c>
      <c r="R89" s="137"/>
      <c r="S89" s="13"/>
    </row>
    <row r="90" spans="1:19" ht="18">
      <c r="A90" s="371" t="s">
        <v>180</v>
      </c>
      <c r="B90" s="371"/>
      <c r="C90" s="34" t="s">
        <v>191</v>
      </c>
      <c r="D90" s="34" t="s">
        <v>199</v>
      </c>
      <c r="E90" s="34" t="s">
        <v>172</v>
      </c>
      <c r="F90" s="35" t="s">
        <v>178</v>
      </c>
      <c r="G90" s="36">
        <v>0</v>
      </c>
      <c r="H90" s="37">
        <v>0</v>
      </c>
      <c r="I90" s="37">
        <v>0</v>
      </c>
      <c r="J90" s="50">
        <v>0</v>
      </c>
      <c r="K90" s="50">
        <v>0</v>
      </c>
      <c r="L90" s="37">
        <v>0</v>
      </c>
      <c r="M90" s="37">
        <v>0</v>
      </c>
      <c r="N90" s="50">
        <v>0</v>
      </c>
      <c r="O90" s="50">
        <v>0</v>
      </c>
      <c r="P90" s="50">
        <v>0</v>
      </c>
      <c r="Q90" s="42">
        <v>0</v>
      </c>
      <c r="R90" s="40"/>
      <c r="S90" s="13"/>
    </row>
    <row r="91" spans="1:19" ht="18">
      <c r="A91" s="371" t="s">
        <v>180</v>
      </c>
      <c r="B91" s="371"/>
      <c r="C91" s="34" t="s">
        <v>191</v>
      </c>
      <c r="D91" s="34" t="s">
        <v>199</v>
      </c>
      <c r="E91" s="34" t="s">
        <v>172</v>
      </c>
      <c r="F91" s="35" t="s">
        <v>179</v>
      </c>
      <c r="G91" s="36">
        <v>0</v>
      </c>
      <c r="H91" s="37">
        <v>0</v>
      </c>
      <c r="I91" s="37">
        <v>0</v>
      </c>
      <c r="J91" s="50">
        <v>0</v>
      </c>
      <c r="K91" s="50">
        <v>0</v>
      </c>
      <c r="L91" s="37">
        <v>0</v>
      </c>
      <c r="M91" s="37">
        <v>0</v>
      </c>
      <c r="N91" s="50">
        <v>0</v>
      </c>
      <c r="O91" s="50">
        <v>0</v>
      </c>
      <c r="P91" s="50">
        <v>0</v>
      </c>
      <c r="Q91" s="42">
        <v>0</v>
      </c>
      <c r="R91" s="40"/>
      <c r="S91" s="13"/>
    </row>
    <row r="92" spans="1:19">
      <c r="A92" s="371" t="s">
        <v>172</v>
      </c>
      <c r="B92" s="371"/>
      <c r="C92" s="34" t="s">
        <v>172</v>
      </c>
      <c r="D92" s="34" t="s">
        <v>172</v>
      </c>
      <c r="E92" s="34" t="s">
        <v>172</v>
      </c>
      <c r="F92" s="13"/>
      <c r="G92" s="36"/>
      <c r="H92" s="37"/>
      <c r="I92" s="37"/>
      <c r="J92" s="37"/>
      <c r="K92" s="37"/>
      <c r="L92" s="37"/>
      <c r="M92" s="37"/>
      <c r="N92" s="37"/>
      <c r="O92" s="37"/>
      <c r="P92" s="37"/>
      <c r="Q92" s="42"/>
      <c r="R92" s="40"/>
      <c r="S92" s="13"/>
    </row>
    <row r="93" spans="1:19" ht="18">
      <c r="A93" s="371" t="s">
        <v>180</v>
      </c>
      <c r="B93" s="371"/>
      <c r="C93" s="34" t="s">
        <v>191</v>
      </c>
      <c r="D93" s="34" t="s">
        <v>199</v>
      </c>
      <c r="E93" s="34" t="s">
        <v>185</v>
      </c>
      <c r="F93" s="35" t="s">
        <v>201</v>
      </c>
      <c r="G93" s="36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42"/>
      <c r="R93" s="40"/>
      <c r="S93" s="13"/>
    </row>
    <row r="94" spans="1:19">
      <c r="A94" s="371" t="s">
        <v>180</v>
      </c>
      <c r="B94" s="371"/>
      <c r="C94" s="34" t="s">
        <v>191</v>
      </c>
      <c r="D94" s="34" t="s">
        <v>199</v>
      </c>
      <c r="E94" s="34" t="s">
        <v>185</v>
      </c>
      <c r="F94" s="35" t="s">
        <v>181</v>
      </c>
      <c r="G94" s="36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13"/>
    </row>
    <row r="95" spans="1:19">
      <c r="A95" s="371" t="s">
        <v>180</v>
      </c>
      <c r="B95" s="371"/>
      <c r="C95" s="34" t="s">
        <v>191</v>
      </c>
      <c r="D95" s="34" t="s">
        <v>199</v>
      </c>
      <c r="E95" s="34" t="s">
        <v>185</v>
      </c>
      <c r="F95" s="35" t="s">
        <v>182</v>
      </c>
      <c r="G95" s="36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13"/>
    </row>
    <row r="96" spans="1:19">
      <c r="A96" s="371" t="s">
        <v>180</v>
      </c>
      <c r="B96" s="371"/>
      <c r="C96" s="34" t="s">
        <v>191</v>
      </c>
      <c r="D96" s="34" t="s">
        <v>199</v>
      </c>
      <c r="E96" s="34" t="s">
        <v>185</v>
      </c>
      <c r="F96" s="35" t="s">
        <v>183</v>
      </c>
      <c r="G96" s="36">
        <v>0</v>
      </c>
      <c r="H96" s="37">
        <v>0</v>
      </c>
      <c r="I96" s="37">
        <v>0</v>
      </c>
      <c r="J96" s="135">
        <f>+'AC 01'!R289</f>
        <v>8403745</v>
      </c>
      <c r="K96" s="39">
        <f>J96</f>
        <v>8403745</v>
      </c>
      <c r="L96" s="37">
        <v>0</v>
      </c>
      <c r="M96" s="37">
        <v>0</v>
      </c>
      <c r="N96" s="135">
        <f>+'AC 01'!R290</f>
        <v>277001</v>
      </c>
      <c r="O96" s="39">
        <f>N96</f>
        <v>277001</v>
      </c>
      <c r="P96" s="39">
        <f>K96+O96</f>
        <v>8680746</v>
      </c>
      <c r="Q96" s="40">
        <v>0</v>
      </c>
      <c r="R96" s="42"/>
      <c r="S96" s="13"/>
    </row>
    <row r="97" spans="1:19">
      <c r="A97" s="371" t="s">
        <v>180</v>
      </c>
      <c r="B97" s="371"/>
      <c r="C97" s="34" t="s">
        <v>191</v>
      </c>
      <c r="D97" s="34" t="s">
        <v>199</v>
      </c>
      <c r="E97" s="34" t="s">
        <v>185</v>
      </c>
      <c r="F97" s="35" t="s">
        <v>184</v>
      </c>
      <c r="G97" s="36">
        <v>0</v>
      </c>
      <c r="H97" s="37">
        <v>0</v>
      </c>
      <c r="I97" s="37">
        <v>0</v>
      </c>
      <c r="J97" s="135">
        <f>'AC 01'!S289</f>
        <v>8403745</v>
      </c>
      <c r="K97" s="39">
        <f>J97</f>
        <v>8403745</v>
      </c>
      <c r="L97" s="37">
        <v>0</v>
      </c>
      <c r="M97" s="37">
        <v>0</v>
      </c>
      <c r="N97" s="135">
        <f>'AC 01'!S290</f>
        <v>277001</v>
      </c>
      <c r="O97" s="39">
        <f>N97</f>
        <v>277001</v>
      </c>
      <c r="P97" s="39">
        <f>K97+O97</f>
        <v>8680746</v>
      </c>
      <c r="Q97" s="40">
        <v>0</v>
      </c>
      <c r="R97" s="42"/>
      <c r="S97" s="13"/>
    </row>
    <row r="98" spans="1:19" ht="18">
      <c r="A98" s="371" t="s">
        <v>180</v>
      </c>
      <c r="B98" s="371"/>
      <c r="C98" s="34" t="s">
        <v>191</v>
      </c>
      <c r="D98" s="34" t="s">
        <v>199</v>
      </c>
      <c r="E98" s="34" t="s">
        <v>185</v>
      </c>
      <c r="F98" s="35" t="s">
        <v>178</v>
      </c>
      <c r="G98" s="36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42"/>
      <c r="R98" s="40"/>
      <c r="S98" s="13"/>
    </row>
    <row r="99" spans="1:19" ht="18">
      <c r="A99" s="371" t="s">
        <v>180</v>
      </c>
      <c r="B99" s="371"/>
      <c r="C99" s="34" t="s">
        <v>191</v>
      </c>
      <c r="D99" s="34" t="s">
        <v>199</v>
      </c>
      <c r="E99" s="34" t="s">
        <v>185</v>
      </c>
      <c r="F99" s="35" t="s">
        <v>179</v>
      </c>
      <c r="G99" s="36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42"/>
      <c r="R99" s="40"/>
      <c r="S99" s="13"/>
    </row>
    <row r="100" spans="1:19">
      <c r="A100" s="374"/>
      <c r="B100" s="374"/>
      <c r="C100" s="374"/>
      <c r="D100" s="374"/>
      <c r="E100" s="374"/>
      <c r="F100" s="374"/>
      <c r="G100" s="374"/>
      <c r="H100" s="374"/>
      <c r="I100" s="374"/>
      <c r="J100" s="374"/>
      <c r="K100" s="374"/>
      <c r="L100" s="374"/>
      <c r="M100" s="374"/>
      <c r="N100" s="374"/>
      <c r="O100" s="374"/>
      <c r="P100" s="374"/>
      <c r="Q100" s="374"/>
      <c r="R100" s="374"/>
      <c r="S100" s="13"/>
    </row>
    <row r="101" spans="1:19">
      <c r="A101" s="13"/>
      <c r="B101" s="298"/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13"/>
    </row>
    <row r="102" spans="1:19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 ht="19.5" customHeight="1"/>
    <row r="104" spans="1:19">
      <c r="A104" s="296" t="s">
        <v>421</v>
      </c>
      <c r="B104" s="296"/>
      <c r="C104" s="296"/>
      <c r="D104" s="296"/>
      <c r="E104" s="296"/>
      <c r="F104" s="296"/>
      <c r="G104" s="296"/>
      <c r="O104" s="296" t="s">
        <v>47</v>
      </c>
      <c r="P104" s="296"/>
      <c r="Q104" s="296"/>
      <c r="R104" s="296"/>
    </row>
    <row r="105" spans="1:19">
      <c r="A105" s="357" t="s">
        <v>426</v>
      </c>
      <c r="B105" s="357"/>
      <c r="C105" s="357"/>
      <c r="D105" s="357"/>
      <c r="E105" s="357"/>
      <c r="F105" s="357"/>
      <c r="G105" s="357"/>
      <c r="O105" s="361" t="s">
        <v>48</v>
      </c>
      <c r="P105" s="361"/>
      <c r="Q105" s="361"/>
      <c r="R105" s="361"/>
    </row>
  </sheetData>
  <mergeCells count="120">
    <mergeCell ref="O104:R104"/>
    <mergeCell ref="O105:R105"/>
    <mergeCell ref="A104:G104"/>
    <mergeCell ref="A105:G105"/>
    <mergeCell ref="A87:B87"/>
    <mergeCell ref="A88:B88"/>
    <mergeCell ref="A89:B89"/>
    <mergeCell ref="A90:B90"/>
    <mergeCell ref="A91:B91"/>
    <mergeCell ref="A92:B92"/>
    <mergeCell ref="A99:B99"/>
    <mergeCell ref="A100:R100"/>
    <mergeCell ref="B101:R101"/>
    <mergeCell ref="A93:B93"/>
    <mergeCell ref="A94:B94"/>
    <mergeCell ref="A95:B95"/>
    <mergeCell ref="A96:B96"/>
    <mergeCell ref="A97:B97"/>
    <mergeCell ref="A98:B98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2:B52"/>
    <mergeCell ref="A53:B53"/>
    <mergeCell ref="A54:B54"/>
    <mergeCell ref="A55:B55"/>
    <mergeCell ref="A56:B56"/>
    <mergeCell ref="A51:B51"/>
    <mergeCell ref="A34:B34"/>
    <mergeCell ref="A35:B35"/>
    <mergeCell ref="A24:B24"/>
    <mergeCell ref="A25:B25"/>
    <mergeCell ref="A26:B26"/>
    <mergeCell ref="A27:B27"/>
    <mergeCell ref="A28:B28"/>
    <mergeCell ref="A29:B29"/>
    <mergeCell ref="A42:B42"/>
    <mergeCell ref="A45:B45"/>
    <mergeCell ref="A46:B46"/>
    <mergeCell ref="A47:B47"/>
    <mergeCell ref="A48:B48"/>
    <mergeCell ref="A49:B49"/>
    <mergeCell ref="A50:B50"/>
    <mergeCell ref="A43:B43"/>
    <mergeCell ref="A36:B36"/>
    <mergeCell ref="A37:B37"/>
    <mergeCell ref="A38:B38"/>
    <mergeCell ref="A39:B39"/>
    <mergeCell ref="A40:B40"/>
    <mergeCell ref="A41:B41"/>
    <mergeCell ref="A44:B44"/>
    <mergeCell ref="A19:B19"/>
    <mergeCell ref="A20:B20"/>
    <mergeCell ref="A21:B21"/>
    <mergeCell ref="A22:B22"/>
    <mergeCell ref="A23:B23"/>
    <mergeCell ref="A30:B30"/>
    <mergeCell ref="A31:B31"/>
    <mergeCell ref="A32:B32"/>
    <mergeCell ref="A33:B33"/>
    <mergeCell ref="L8:L10"/>
    <mergeCell ref="A17:B17"/>
    <mergeCell ref="A18:B18"/>
    <mergeCell ref="A11:B11"/>
    <mergeCell ref="A12:B12"/>
    <mergeCell ref="A13:B13"/>
    <mergeCell ref="A14:B14"/>
    <mergeCell ref="A15:B15"/>
    <mergeCell ref="A16:B16"/>
    <mergeCell ref="A2:R2"/>
    <mergeCell ref="A3:R3"/>
    <mergeCell ref="A4:R4"/>
    <mergeCell ref="A5:R5"/>
    <mergeCell ref="A6:R6"/>
    <mergeCell ref="A7:E8"/>
    <mergeCell ref="F7:F10"/>
    <mergeCell ref="G7:K7"/>
    <mergeCell ref="L7:O7"/>
    <mergeCell ref="P7:R7"/>
    <mergeCell ref="M8:M10"/>
    <mergeCell ref="N8:N10"/>
    <mergeCell ref="O8:O10"/>
    <mergeCell ref="P8:P10"/>
    <mergeCell ref="Q8:R9"/>
    <mergeCell ref="A9:B10"/>
    <mergeCell ref="C9:C10"/>
    <mergeCell ref="D9:D10"/>
    <mergeCell ref="E9:E10"/>
    <mergeCell ref="G8:G10"/>
    <mergeCell ref="H8:H10"/>
    <mergeCell ref="I8:I10"/>
    <mergeCell ref="J8:J10"/>
    <mergeCell ref="K8:K10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0"/>
  <sheetViews>
    <sheetView topLeftCell="A3" workbookViewId="0">
      <selection activeCell="B1" sqref="B1:J20"/>
    </sheetView>
  </sheetViews>
  <sheetFormatPr baseColWidth="10" defaultColWidth="9.140625" defaultRowHeight="15"/>
  <cols>
    <col min="1" max="1" width="4.140625" customWidth="1"/>
    <col min="2" max="3" width="2.5703125" customWidth="1"/>
    <col min="4" max="4" width="50.7109375" customWidth="1"/>
    <col min="5" max="10" width="14.28515625" customWidth="1"/>
    <col min="11" max="11" width="4.140625" customWidth="1"/>
    <col min="251" max="251" width="4.140625" customWidth="1"/>
    <col min="252" max="253" width="2.5703125" customWidth="1"/>
    <col min="254" max="254" width="50.7109375" customWidth="1"/>
    <col min="255" max="260" width="14.28515625" customWidth="1"/>
    <col min="261" max="261" width="4.140625" customWidth="1"/>
    <col min="507" max="507" width="4.140625" customWidth="1"/>
    <col min="508" max="509" width="2.5703125" customWidth="1"/>
    <col min="510" max="510" width="50.7109375" customWidth="1"/>
    <col min="511" max="516" width="14.28515625" customWidth="1"/>
    <col min="517" max="517" width="4.140625" customWidth="1"/>
    <col min="763" max="763" width="4.140625" customWidth="1"/>
    <col min="764" max="765" width="2.5703125" customWidth="1"/>
    <col min="766" max="766" width="50.7109375" customWidth="1"/>
    <col min="767" max="772" width="14.28515625" customWidth="1"/>
    <col min="773" max="773" width="4.140625" customWidth="1"/>
    <col min="1019" max="1019" width="4.140625" customWidth="1"/>
    <col min="1020" max="1021" width="2.5703125" customWidth="1"/>
    <col min="1022" max="1022" width="50.7109375" customWidth="1"/>
    <col min="1023" max="1028" width="14.28515625" customWidth="1"/>
    <col min="1029" max="1029" width="4.140625" customWidth="1"/>
    <col min="1275" max="1275" width="4.140625" customWidth="1"/>
    <col min="1276" max="1277" width="2.5703125" customWidth="1"/>
    <col min="1278" max="1278" width="50.7109375" customWidth="1"/>
    <col min="1279" max="1284" width="14.28515625" customWidth="1"/>
    <col min="1285" max="1285" width="4.140625" customWidth="1"/>
    <col min="1531" max="1531" width="4.140625" customWidth="1"/>
    <col min="1532" max="1533" width="2.5703125" customWidth="1"/>
    <col min="1534" max="1534" width="50.7109375" customWidth="1"/>
    <col min="1535" max="1540" width="14.28515625" customWidth="1"/>
    <col min="1541" max="1541" width="4.140625" customWidth="1"/>
    <col min="1787" max="1787" width="4.140625" customWidth="1"/>
    <col min="1788" max="1789" width="2.5703125" customWidth="1"/>
    <col min="1790" max="1790" width="50.7109375" customWidth="1"/>
    <col min="1791" max="1796" width="14.28515625" customWidth="1"/>
    <col min="1797" max="1797" width="4.140625" customWidth="1"/>
    <col min="2043" max="2043" width="4.140625" customWidth="1"/>
    <col min="2044" max="2045" width="2.5703125" customWidth="1"/>
    <col min="2046" max="2046" width="50.7109375" customWidth="1"/>
    <col min="2047" max="2052" width="14.28515625" customWidth="1"/>
    <col min="2053" max="2053" width="4.140625" customWidth="1"/>
    <col min="2299" max="2299" width="4.140625" customWidth="1"/>
    <col min="2300" max="2301" width="2.5703125" customWidth="1"/>
    <col min="2302" max="2302" width="50.7109375" customWidth="1"/>
    <col min="2303" max="2308" width="14.28515625" customWidth="1"/>
    <col min="2309" max="2309" width="4.140625" customWidth="1"/>
    <col min="2555" max="2555" width="4.140625" customWidth="1"/>
    <col min="2556" max="2557" width="2.5703125" customWidth="1"/>
    <col min="2558" max="2558" width="50.7109375" customWidth="1"/>
    <col min="2559" max="2564" width="14.28515625" customWidth="1"/>
    <col min="2565" max="2565" width="4.140625" customWidth="1"/>
    <col min="2811" max="2811" width="4.140625" customWidth="1"/>
    <col min="2812" max="2813" width="2.5703125" customWidth="1"/>
    <col min="2814" max="2814" width="50.7109375" customWidth="1"/>
    <col min="2815" max="2820" width="14.28515625" customWidth="1"/>
    <col min="2821" max="2821" width="4.140625" customWidth="1"/>
    <col min="3067" max="3067" width="4.140625" customWidth="1"/>
    <col min="3068" max="3069" width="2.5703125" customWidth="1"/>
    <col min="3070" max="3070" width="50.7109375" customWidth="1"/>
    <col min="3071" max="3076" width="14.28515625" customWidth="1"/>
    <col min="3077" max="3077" width="4.140625" customWidth="1"/>
    <col min="3323" max="3323" width="4.140625" customWidth="1"/>
    <col min="3324" max="3325" width="2.5703125" customWidth="1"/>
    <col min="3326" max="3326" width="50.7109375" customWidth="1"/>
    <col min="3327" max="3332" width="14.28515625" customWidth="1"/>
    <col min="3333" max="3333" width="4.140625" customWidth="1"/>
    <col min="3579" max="3579" width="4.140625" customWidth="1"/>
    <col min="3580" max="3581" width="2.5703125" customWidth="1"/>
    <col min="3582" max="3582" width="50.7109375" customWidth="1"/>
    <col min="3583" max="3588" width="14.28515625" customWidth="1"/>
    <col min="3589" max="3589" width="4.140625" customWidth="1"/>
    <col min="3835" max="3835" width="4.140625" customWidth="1"/>
    <col min="3836" max="3837" width="2.5703125" customWidth="1"/>
    <col min="3838" max="3838" width="50.7109375" customWidth="1"/>
    <col min="3839" max="3844" width="14.28515625" customWidth="1"/>
    <col min="3845" max="3845" width="4.140625" customWidth="1"/>
    <col min="4091" max="4091" width="4.140625" customWidth="1"/>
    <col min="4092" max="4093" width="2.5703125" customWidth="1"/>
    <col min="4094" max="4094" width="50.7109375" customWidth="1"/>
    <col min="4095" max="4100" width="14.28515625" customWidth="1"/>
    <col min="4101" max="4101" width="4.140625" customWidth="1"/>
    <col min="4347" max="4347" width="4.140625" customWidth="1"/>
    <col min="4348" max="4349" width="2.5703125" customWidth="1"/>
    <col min="4350" max="4350" width="50.7109375" customWidth="1"/>
    <col min="4351" max="4356" width="14.28515625" customWidth="1"/>
    <col min="4357" max="4357" width="4.140625" customWidth="1"/>
    <col min="4603" max="4603" width="4.140625" customWidth="1"/>
    <col min="4604" max="4605" width="2.5703125" customWidth="1"/>
    <col min="4606" max="4606" width="50.7109375" customWidth="1"/>
    <col min="4607" max="4612" width="14.28515625" customWidth="1"/>
    <col min="4613" max="4613" width="4.140625" customWidth="1"/>
    <col min="4859" max="4859" width="4.140625" customWidth="1"/>
    <col min="4860" max="4861" width="2.5703125" customWidth="1"/>
    <col min="4862" max="4862" width="50.7109375" customWidth="1"/>
    <col min="4863" max="4868" width="14.28515625" customWidth="1"/>
    <col min="4869" max="4869" width="4.140625" customWidth="1"/>
    <col min="5115" max="5115" width="4.140625" customWidth="1"/>
    <col min="5116" max="5117" width="2.5703125" customWidth="1"/>
    <col min="5118" max="5118" width="50.7109375" customWidth="1"/>
    <col min="5119" max="5124" width="14.28515625" customWidth="1"/>
    <col min="5125" max="5125" width="4.140625" customWidth="1"/>
    <col min="5371" max="5371" width="4.140625" customWidth="1"/>
    <col min="5372" max="5373" width="2.5703125" customWidth="1"/>
    <col min="5374" max="5374" width="50.7109375" customWidth="1"/>
    <col min="5375" max="5380" width="14.28515625" customWidth="1"/>
    <col min="5381" max="5381" width="4.140625" customWidth="1"/>
    <col min="5627" max="5627" width="4.140625" customWidth="1"/>
    <col min="5628" max="5629" width="2.5703125" customWidth="1"/>
    <col min="5630" max="5630" width="50.7109375" customWidth="1"/>
    <col min="5631" max="5636" width="14.28515625" customWidth="1"/>
    <col min="5637" max="5637" width="4.140625" customWidth="1"/>
    <col min="5883" max="5883" width="4.140625" customWidth="1"/>
    <col min="5884" max="5885" width="2.5703125" customWidth="1"/>
    <col min="5886" max="5886" width="50.7109375" customWidth="1"/>
    <col min="5887" max="5892" width="14.28515625" customWidth="1"/>
    <col min="5893" max="5893" width="4.140625" customWidth="1"/>
    <col min="6139" max="6139" width="4.140625" customWidth="1"/>
    <col min="6140" max="6141" width="2.5703125" customWidth="1"/>
    <col min="6142" max="6142" width="50.7109375" customWidth="1"/>
    <col min="6143" max="6148" width="14.28515625" customWidth="1"/>
    <col min="6149" max="6149" width="4.140625" customWidth="1"/>
    <col min="6395" max="6395" width="4.140625" customWidth="1"/>
    <col min="6396" max="6397" width="2.5703125" customWidth="1"/>
    <col min="6398" max="6398" width="50.7109375" customWidth="1"/>
    <col min="6399" max="6404" width="14.28515625" customWidth="1"/>
    <col min="6405" max="6405" width="4.140625" customWidth="1"/>
    <col min="6651" max="6651" width="4.140625" customWidth="1"/>
    <col min="6652" max="6653" width="2.5703125" customWidth="1"/>
    <col min="6654" max="6654" width="50.7109375" customWidth="1"/>
    <col min="6655" max="6660" width="14.28515625" customWidth="1"/>
    <col min="6661" max="6661" width="4.140625" customWidth="1"/>
    <col min="6907" max="6907" width="4.140625" customWidth="1"/>
    <col min="6908" max="6909" width="2.5703125" customWidth="1"/>
    <col min="6910" max="6910" width="50.7109375" customWidth="1"/>
    <col min="6911" max="6916" width="14.28515625" customWidth="1"/>
    <col min="6917" max="6917" width="4.140625" customWidth="1"/>
    <col min="7163" max="7163" width="4.140625" customWidth="1"/>
    <col min="7164" max="7165" width="2.5703125" customWidth="1"/>
    <col min="7166" max="7166" width="50.7109375" customWidth="1"/>
    <col min="7167" max="7172" width="14.28515625" customWidth="1"/>
    <col min="7173" max="7173" width="4.140625" customWidth="1"/>
    <col min="7419" max="7419" width="4.140625" customWidth="1"/>
    <col min="7420" max="7421" width="2.5703125" customWidth="1"/>
    <col min="7422" max="7422" width="50.7109375" customWidth="1"/>
    <col min="7423" max="7428" width="14.28515625" customWidth="1"/>
    <col min="7429" max="7429" width="4.140625" customWidth="1"/>
    <col min="7675" max="7675" width="4.140625" customWidth="1"/>
    <col min="7676" max="7677" width="2.5703125" customWidth="1"/>
    <col min="7678" max="7678" width="50.7109375" customWidth="1"/>
    <col min="7679" max="7684" width="14.28515625" customWidth="1"/>
    <col min="7685" max="7685" width="4.140625" customWidth="1"/>
    <col min="7931" max="7931" width="4.140625" customWidth="1"/>
    <col min="7932" max="7933" width="2.5703125" customWidth="1"/>
    <col min="7934" max="7934" width="50.7109375" customWidth="1"/>
    <col min="7935" max="7940" width="14.28515625" customWidth="1"/>
    <col min="7941" max="7941" width="4.140625" customWidth="1"/>
    <col min="8187" max="8187" width="4.140625" customWidth="1"/>
    <col min="8188" max="8189" width="2.5703125" customWidth="1"/>
    <col min="8190" max="8190" width="50.7109375" customWidth="1"/>
    <col min="8191" max="8196" width="14.28515625" customWidth="1"/>
    <col min="8197" max="8197" width="4.140625" customWidth="1"/>
    <col min="8443" max="8443" width="4.140625" customWidth="1"/>
    <col min="8444" max="8445" width="2.5703125" customWidth="1"/>
    <col min="8446" max="8446" width="50.7109375" customWidth="1"/>
    <col min="8447" max="8452" width="14.28515625" customWidth="1"/>
    <col min="8453" max="8453" width="4.140625" customWidth="1"/>
    <col min="8699" max="8699" width="4.140625" customWidth="1"/>
    <col min="8700" max="8701" width="2.5703125" customWidth="1"/>
    <col min="8702" max="8702" width="50.7109375" customWidth="1"/>
    <col min="8703" max="8708" width="14.28515625" customWidth="1"/>
    <col min="8709" max="8709" width="4.140625" customWidth="1"/>
    <col min="8955" max="8955" width="4.140625" customWidth="1"/>
    <col min="8956" max="8957" width="2.5703125" customWidth="1"/>
    <col min="8958" max="8958" width="50.7109375" customWidth="1"/>
    <col min="8959" max="8964" width="14.28515625" customWidth="1"/>
    <col min="8965" max="8965" width="4.140625" customWidth="1"/>
    <col min="9211" max="9211" width="4.140625" customWidth="1"/>
    <col min="9212" max="9213" width="2.5703125" customWidth="1"/>
    <col min="9214" max="9214" width="50.7109375" customWidth="1"/>
    <col min="9215" max="9220" width="14.28515625" customWidth="1"/>
    <col min="9221" max="9221" width="4.140625" customWidth="1"/>
    <col min="9467" max="9467" width="4.140625" customWidth="1"/>
    <col min="9468" max="9469" width="2.5703125" customWidth="1"/>
    <col min="9470" max="9470" width="50.7109375" customWidth="1"/>
    <col min="9471" max="9476" width="14.28515625" customWidth="1"/>
    <col min="9477" max="9477" width="4.140625" customWidth="1"/>
    <col min="9723" max="9723" width="4.140625" customWidth="1"/>
    <col min="9724" max="9725" width="2.5703125" customWidth="1"/>
    <col min="9726" max="9726" width="50.7109375" customWidth="1"/>
    <col min="9727" max="9732" width="14.28515625" customWidth="1"/>
    <col min="9733" max="9733" width="4.140625" customWidth="1"/>
    <col min="9979" max="9979" width="4.140625" customWidth="1"/>
    <col min="9980" max="9981" width="2.5703125" customWidth="1"/>
    <col min="9982" max="9982" width="50.7109375" customWidth="1"/>
    <col min="9983" max="9988" width="14.28515625" customWidth="1"/>
    <col min="9989" max="9989" width="4.140625" customWidth="1"/>
    <col min="10235" max="10235" width="4.140625" customWidth="1"/>
    <col min="10236" max="10237" width="2.5703125" customWidth="1"/>
    <col min="10238" max="10238" width="50.7109375" customWidth="1"/>
    <col min="10239" max="10244" width="14.28515625" customWidth="1"/>
    <col min="10245" max="10245" width="4.140625" customWidth="1"/>
    <col min="10491" max="10491" width="4.140625" customWidth="1"/>
    <col min="10492" max="10493" width="2.5703125" customWidth="1"/>
    <col min="10494" max="10494" width="50.7109375" customWidth="1"/>
    <col min="10495" max="10500" width="14.28515625" customWidth="1"/>
    <col min="10501" max="10501" width="4.140625" customWidth="1"/>
    <col min="10747" max="10747" width="4.140625" customWidth="1"/>
    <col min="10748" max="10749" width="2.5703125" customWidth="1"/>
    <col min="10750" max="10750" width="50.7109375" customWidth="1"/>
    <col min="10751" max="10756" width="14.28515625" customWidth="1"/>
    <col min="10757" max="10757" width="4.140625" customWidth="1"/>
    <col min="11003" max="11003" width="4.140625" customWidth="1"/>
    <col min="11004" max="11005" width="2.5703125" customWidth="1"/>
    <col min="11006" max="11006" width="50.7109375" customWidth="1"/>
    <col min="11007" max="11012" width="14.28515625" customWidth="1"/>
    <col min="11013" max="11013" width="4.140625" customWidth="1"/>
    <col min="11259" max="11259" width="4.140625" customWidth="1"/>
    <col min="11260" max="11261" width="2.5703125" customWidth="1"/>
    <col min="11262" max="11262" width="50.7109375" customWidth="1"/>
    <col min="11263" max="11268" width="14.28515625" customWidth="1"/>
    <col min="11269" max="11269" width="4.140625" customWidth="1"/>
    <col min="11515" max="11515" width="4.140625" customWidth="1"/>
    <col min="11516" max="11517" width="2.5703125" customWidth="1"/>
    <col min="11518" max="11518" width="50.7109375" customWidth="1"/>
    <col min="11519" max="11524" width="14.28515625" customWidth="1"/>
    <col min="11525" max="11525" width="4.140625" customWidth="1"/>
    <col min="11771" max="11771" width="4.140625" customWidth="1"/>
    <col min="11772" max="11773" width="2.5703125" customWidth="1"/>
    <col min="11774" max="11774" width="50.7109375" customWidth="1"/>
    <col min="11775" max="11780" width="14.28515625" customWidth="1"/>
    <col min="11781" max="11781" width="4.140625" customWidth="1"/>
    <col min="12027" max="12027" width="4.140625" customWidth="1"/>
    <col min="12028" max="12029" width="2.5703125" customWidth="1"/>
    <col min="12030" max="12030" width="50.7109375" customWidth="1"/>
    <col min="12031" max="12036" width="14.28515625" customWidth="1"/>
    <col min="12037" max="12037" width="4.140625" customWidth="1"/>
    <col min="12283" max="12283" width="4.140625" customWidth="1"/>
    <col min="12284" max="12285" width="2.5703125" customWidth="1"/>
    <col min="12286" max="12286" width="50.7109375" customWidth="1"/>
    <col min="12287" max="12292" width="14.28515625" customWidth="1"/>
    <col min="12293" max="12293" width="4.140625" customWidth="1"/>
    <col min="12539" max="12539" width="4.140625" customWidth="1"/>
    <col min="12540" max="12541" width="2.5703125" customWidth="1"/>
    <col min="12542" max="12542" width="50.7109375" customWidth="1"/>
    <col min="12543" max="12548" width="14.28515625" customWidth="1"/>
    <col min="12549" max="12549" width="4.140625" customWidth="1"/>
    <col min="12795" max="12795" width="4.140625" customWidth="1"/>
    <col min="12796" max="12797" width="2.5703125" customWidth="1"/>
    <col min="12798" max="12798" width="50.7109375" customWidth="1"/>
    <col min="12799" max="12804" width="14.28515625" customWidth="1"/>
    <col min="12805" max="12805" width="4.140625" customWidth="1"/>
    <col min="13051" max="13051" width="4.140625" customWidth="1"/>
    <col min="13052" max="13053" width="2.5703125" customWidth="1"/>
    <col min="13054" max="13054" width="50.7109375" customWidth="1"/>
    <col min="13055" max="13060" width="14.28515625" customWidth="1"/>
    <col min="13061" max="13061" width="4.140625" customWidth="1"/>
    <col min="13307" max="13307" width="4.140625" customWidth="1"/>
    <col min="13308" max="13309" width="2.5703125" customWidth="1"/>
    <col min="13310" max="13310" width="50.7109375" customWidth="1"/>
    <col min="13311" max="13316" width="14.28515625" customWidth="1"/>
    <col min="13317" max="13317" width="4.140625" customWidth="1"/>
    <col min="13563" max="13563" width="4.140625" customWidth="1"/>
    <col min="13564" max="13565" width="2.5703125" customWidth="1"/>
    <col min="13566" max="13566" width="50.7109375" customWidth="1"/>
    <col min="13567" max="13572" width="14.28515625" customWidth="1"/>
    <col min="13573" max="13573" width="4.140625" customWidth="1"/>
    <col min="13819" max="13819" width="4.140625" customWidth="1"/>
    <col min="13820" max="13821" width="2.5703125" customWidth="1"/>
    <col min="13822" max="13822" width="50.7109375" customWidth="1"/>
    <col min="13823" max="13828" width="14.28515625" customWidth="1"/>
    <col min="13829" max="13829" width="4.140625" customWidth="1"/>
    <col min="14075" max="14075" width="4.140625" customWidth="1"/>
    <col min="14076" max="14077" width="2.5703125" customWidth="1"/>
    <col min="14078" max="14078" width="50.7109375" customWidth="1"/>
    <col min="14079" max="14084" width="14.28515625" customWidth="1"/>
    <col min="14085" max="14085" width="4.140625" customWidth="1"/>
    <col min="14331" max="14331" width="4.140625" customWidth="1"/>
    <col min="14332" max="14333" width="2.5703125" customWidth="1"/>
    <col min="14334" max="14334" width="50.7109375" customWidth="1"/>
    <col min="14335" max="14340" width="14.28515625" customWidth="1"/>
    <col min="14341" max="14341" width="4.140625" customWidth="1"/>
    <col min="14587" max="14587" width="4.140625" customWidth="1"/>
    <col min="14588" max="14589" width="2.5703125" customWidth="1"/>
    <col min="14590" max="14590" width="50.7109375" customWidth="1"/>
    <col min="14591" max="14596" width="14.28515625" customWidth="1"/>
    <col min="14597" max="14597" width="4.140625" customWidth="1"/>
    <col min="14843" max="14843" width="4.140625" customWidth="1"/>
    <col min="14844" max="14845" width="2.5703125" customWidth="1"/>
    <col min="14846" max="14846" width="50.7109375" customWidth="1"/>
    <col min="14847" max="14852" width="14.28515625" customWidth="1"/>
    <col min="14853" max="14853" width="4.140625" customWidth="1"/>
    <col min="15099" max="15099" width="4.140625" customWidth="1"/>
    <col min="15100" max="15101" width="2.5703125" customWidth="1"/>
    <col min="15102" max="15102" width="50.7109375" customWidth="1"/>
    <col min="15103" max="15108" width="14.28515625" customWidth="1"/>
    <col min="15109" max="15109" width="4.140625" customWidth="1"/>
    <col min="15355" max="15355" width="4.140625" customWidth="1"/>
    <col min="15356" max="15357" width="2.5703125" customWidth="1"/>
    <col min="15358" max="15358" width="50.7109375" customWidth="1"/>
    <col min="15359" max="15364" width="14.28515625" customWidth="1"/>
    <col min="15365" max="15365" width="4.140625" customWidth="1"/>
    <col min="15611" max="15611" width="4.140625" customWidth="1"/>
    <col min="15612" max="15613" width="2.5703125" customWidth="1"/>
    <col min="15614" max="15614" width="50.7109375" customWidth="1"/>
    <col min="15615" max="15620" width="14.28515625" customWidth="1"/>
    <col min="15621" max="15621" width="4.140625" customWidth="1"/>
    <col min="15867" max="15867" width="4.140625" customWidth="1"/>
    <col min="15868" max="15869" width="2.5703125" customWidth="1"/>
    <col min="15870" max="15870" width="50.7109375" customWidth="1"/>
    <col min="15871" max="15876" width="14.28515625" customWidth="1"/>
    <col min="15877" max="15877" width="4.140625" customWidth="1"/>
    <col min="16123" max="16123" width="4.140625" customWidth="1"/>
    <col min="16124" max="16125" width="2.5703125" customWidth="1"/>
    <col min="16126" max="16126" width="50.7109375" customWidth="1"/>
    <col min="16127" max="16132" width="14.28515625" customWidth="1"/>
    <col min="16133" max="16133" width="4.140625" customWidth="1"/>
  </cols>
  <sheetData>
    <row r="1" spans="1:1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3"/>
      <c r="B2" s="345" t="s">
        <v>166</v>
      </c>
      <c r="C2" s="345"/>
      <c r="D2" s="345"/>
      <c r="E2" s="345"/>
      <c r="F2" s="345"/>
      <c r="G2" s="345"/>
      <c r="H2" s="345"/>
      <c r="I2" s="345"/>
      <c r="J2" s="345"/>
      <c r="K2" s="13"/>
    </row>
    <row r="3" spans="1:11">
      <c r="A3" s="13"/>
      <c r="B3" s="345" t="s">
        <v>167</v>
      </c>
      <c r="C3" s="345"/>
      <c r="D3" s="345"/>
      <c r="E3" s="345"/>
      <c r="F3" s="345"/>
      <c r="G3" s="345"/>
      <c r="H3" s="345"/>
      <c r="I3" s="345"/>
      <c r="J3" s="345"/>
      <c r="K3" s="13"/>
    </row>
    <row r="4" spans="1:11">
      <c r="A4" s="13"/>
      <c r="B4" s="345" t="s">
        <v>394</v>
      </c>
      <c r="C4" s="345"/>
      <c r="D4" s="345"/>
      <c r="E4" s="345"/>
      <c r="F4" s="345"/>
      <c r="G4" s="345"/>
      <c r="H4" s="345"/>
      <c r="I4" s="345"/>
      <c r="J4" s="345"/>
      <c r="K4" s="13"/>
    </row>
    <row r="5" spans="1:11" ht="15" customHeight="1">
      <c r="A5" s="13"/>
      <c r="B5" s="345" t="str">
        <f>ACEP!B5</f>
        <v>ENERO A MARZO 2023</v>
      </c>
      <c r="C5" s="345"/>
      <c r="D5" s="345"/>
      <c r="E5" s="345"/>
      <c r="F5" s="345"/>
      <c r="G5" s="345"/>
      <c r="H5" s="345"/>
      <c r="I5" s="345"/>
      <c r="J5" s="345"/>
      <c r="K5" s="13"/>
    </row>
    <row r="6" spans="1:11">
      <c r="A6" s="13"/>
      <c r="B6" s="345" t="s">
        <v>168</v>
      </c>
      <c r="C6" s="345"/>
      <c r="D6" s="345"/>
      <c r="E6" s="345"/>
      <c r="F6" s="345"/>
      <c r="G6" s="345"/>
      <c r="H6" s="345"/>
      <c r="I6" s="345"/>
      <c r="J6" s="345"/>
      <c r="K6" s="13"/>
    </row>
    <row r="7" spans="1:11">
      <c r="A7" s="13"/>
      <c r="B7" s="156"/>
      <c r="C7" s="156"/>
      <c r="D7" s="156"/>
      <c r="E7" s="156"/>
      <c r="F7" s="156"/>
      <c r="G7" s="156"/>
      <c r="H7" s="156"/>
      <c r="I7" s="156"/>
      <c r="J7" s="156"/>
      <c r="K7" s="13"/>
    </row>
    <row r="8" spans="1:11" ht="22.5">
      <c r="A8" s="13"/>
      <c r="B8" s="359" t="s">
        <v>341</v>
      </c>
      <c r="C8" s="359"/>
      <c r="D8" s="359"/>
      <c r="E8" s="162" t="s">
        <v>342</v>
      </c>
      <c r="F8" s="163" t="s">
        <v>343</v>
      </c>
      <c r="G8" s="163" t="s">
        <v>344</v>
      </c>
      <c r="H8" s="163" t="s">
        <v>345</v>
      </c>
      <c r="I8" s="163" t="s">
        <v>346</v>
      </c>
      <c r="J8" s="163" t="s">
        <v>357</v>
      </c>
      <c r="K8" s="13"/>
    </row>
    <row r="9" spans="1:11">
      <c r="A9" s="13"/>
      <c r="B9" s="164"/>
      <c r="C9" s="165"/>
      <c r="D9" s="165"/>
      <c r="E9" s="166" t="s">
        <v>180</v>
      </c>
      <c r="F9" s="167" t="s">
        <v>186</v>
      </c>
      <c r="G9" s="167" t="s">
        <v>347</v>
      </c>
      <c r="H9" s="167" t="s">
        <v>348</v>
      </c>
      <c r="I9" s="167" t="s">
        <v>349</v>
      </c>
      <c r="J9" s="167" t="s">
        <v>350</v>
      </c>
      <c r="K9" s="13"/>
    </row>
    <row r="10" spans="1:11">
      <c r="A10" s="13"/>
      <c r="B10" s="158"/>
      <c r="C10" s="13"/>
      <c r="D10" s="35" t="s">
        <v>395</v>
      </c>
      <c r="E10" s="38">
        <f>+'ANAL EJ DEL PPTO DE EG '!E9+'ANAL EJ DEL PPTO DE EG '!E17+'ANAL EJ DEL PPTO DE EG '!E26+'ANAL EJ DEL PPTO DE EG '!E35</f>
        <v>123968226</v>
      </c>
      <c r="F10" s="39">
        <f>+'ANAL EJ DEL PPTO DE EG '!F9+'ANAL EJ DEL PPTO DE EG '!F17+'ANAL EJ DEL PPTO DE EG '!F26+'ANAL EJ DEL PPTO DE EG '!F35</f>
        <v>0</v>
      </c>
      <c r="G10" s="39">
        <f>+E10+F10</f>
        <v>123968226</v>
      </c>
      <c r="H10" s="39">
        <f>+'ANAL EJ DEL PPTO DE EG '!H9+'ANAL EJ DEL PPTO DE EG '!H17+'ANAL EJ DEL PPTO DE EG '!H26+'ANAL EJ DEL PPTO DE EG '!H35</f>
        <v>113500632</v>
      </c>
      <c r="I10" s="39">
        <f>+'ANAL EJ DEL PPTO DE EG '!I9+'ANAL EJ DEL PPTO DE EG '!I17+'ANAL EJ DEL PPTO DE EG '!I26+'ANAL EJ DEL PPTO DE EG '!I35</f>
        <v>105211438</v>
      </c>
      <c r="J10" s="39">
        <f>+G10-H10</f>
        <v>10467594</v>
      </c>
      <c r="K10" s="13"/>
    </row>
    <row r="11" spans="1:11">
      <c r="A11" s="13"/>
      <c r="B11" s="158"/>
      <c r="C11" s="13"/>
      <c r="D11" s="35" t="s">
        <v>396</v>
      </c>
      <c r="E11" s="38">
        <f>+'ANAL EJ DEL PPTO DE EG '!E37+'ANAL EJ DEL PPTO DE EG '!E41</f>
        <v>0</v>
      </c>
      <c r="F11" s="39">
        <f>+'ANAL EJ DEL PPTO DE EG '!F37+'ANAL EJ DEL PPTO DE EG '!F41</f>
        <v>0</v>
      </c>
      <c r="G11" s="39">
        <f>+E11+F11</f>
        <v>0</v>
      </c>
      <c r="H11" s="39">
        <f>+'ANAL EJ DEL PPTO DE EG '!H37+'ANAL EJ DEL PPTO DE EG '!H41</f>
        <v>277001</v>
      </c>
      <c r="I11" s="39">
        <f>+'ANAL EJ DEL PPTO DE EG '!I37+'ANAL EJ DEL PPTO DE EG '!I41</f>
        <v>277001</v>
      </c>
      <c r="J11" s="39">
        <f>+G11-H11</f>
        <v>-277001</v>
      </c>
      <c r="K11" s="13"/>
    </row>
    <row r="12" spans="1:11">
      <c r="A12" s="13"/>
      <c r="B12" s="376" t="s">
        <v>354</v>
      </c>
      <c r="C12" s="376"/>
      <c r="D12" s="376"/>
      <c r="E12" s="160">
        <f t="shared" ref="E12:J12" si="0">SUM(E10:E11)</f>
        <v>123968226</v>
      </c>
      <c r="F12" s="160">
        <f t="shared" si="0"/>
        <v>0</v>
      </c>
      <c r="G12" s="160">
        <f t="shared" si="0"/>
        <v>123968226</v>
      </c>
      <c r="H12" s="160">
        <f t="shared" si="0"/>
        <v>113777633</v>
      </c>
      <c r="I12" s="160">
        <f t="shared" si="0"/>
        <v>105488439</v>
      </c>
      <c r="J12" s="160">
        <f t="shared" si="0"/>
        <v>10190593</v>
      </c>
      <c r="K12" s="13"/>
    </row>
    <row r="13" spans="1:11">
      <c r="A13" s="13"/>
      <c r="B13" s="190"/>
      <c r="C13" s="190"/>
      <c r="D13" s="190"/>
      <c r="E13" s="191"/>
      <c r="F13" s="191"/>
      <c r="G13" s="191"/>
      <c r="H13" s="191"/>
      <c r="I13" s="191"/>
      <c r="J13" s="191"/>
      <c r="K13" s="13"/>
    </row>
    <row r="14" spans="1:11">
      <c r="A14" s="13"/>
      <c r="B14" s="185"/>
      <c r="C14" s="185"/>
      <c r="D14" s="185"/>
      <c r="E14" s="192"/>
      <c r="F14" s="192"/>
      <c r="G14" s="192"/>
      <c r="H14" s="192"/>
      <c r="I14" s="192"/>
      <c r="J14" s="192"/>
      <c r="K14" s="13"/>
    </row>
    <row r="15" spans="1:11">
      <c r="A15" s="13"/>
      <c r="B15" s="185"/>
      <c r="C15" s="185"/>
      <c r="D15" s="185"/>
      <c r="E15" s="192"/>
      <c r="F15" s="192"/>
      <c r="G15" s="192"/>
      <c r="H15" s="192"/>
      <c r="I15" s="192"/>
      <c r="J15" s="192"/>
      <c r="K15" s="13"/>
    </row>
    <row r="16" spans="1:11">
      <c r="A16" s="13"/>
      <c r="B16" s="297"/>
      <c r="C16" s="297"/>
      <c r="D16" s="297"/>
      <c r="E16" s="297"/>
      <c r="F16" s="297"/>
      <c r="G16" s="297"/>
      <c r="H16" s="297"/>
      <c r="I16" s="297"/>
      <c r="J16" s="297"/>
      <c r="K16" s="13"/>
    </row>
    <row r="17" spans="1:11">
      <c r="A17" s="13"/>
      <c r="B17" s="13"/>
      <c r="C17" s="298"/>
      <c r="D17" s="298"/>
      <c r="E17" s="298"/>
      <c r="F17" s="298"/>
      <c r="G17" s="298"/>
      <c r="H17" s="298"/>
      <c r="I17" s="298"/>
      <c r="J17" s="298"/>
      <c r="K17" s="13"/>
    </row>
    <row r="18" spans="1:11">
      <c r="A18" s="13"/>
      <c r="B18" s="13"/>
      <c r="C18" s="13"/>
      <c r="D18" s="29"/>
      <c r="E18" s="7"/>
      <c r="G18" s="7"/>
      <c r="H18" s="13"/>
      <c r="I18" s="29"/>
      <c r="J18" s="13"/>
      <c r="K18" s="13"/>
    </row>
    <row r="19" spans="1:11">
      <c r="B19" s="335" t="s">
        <v>421</v>
      </c>
      <c r="C19" s="335"/>
      <c r="D19" s="335"/>
      <c r="E19" s="7"/>
      <c r="G19" s="7"/>
      <c r="H19" s="230"/>
      <c r="I19" s="231" t="s">
        <v>47</v>
      </c>
      <c r="J19" s="230"/>
    </row>
    <row r="20" spans="1:11">
      <c r="B20" s="375" t="s">
        <v>426</v>
      </c>
      <c r="C20" s="375"/>
      <c r="D20" s="375"/>
      <c r="E20" s="7"/>
      <c r="G20" s="7"/>
      <c r="I20" s="234" t="s">
        <v>48</v>
      </c>
    </row>
  </sheetData>
  <mergeCells count="11">
    <mergeCell ref="B19:D19"/>
    <mergeCell ref="B20:D20"/>
    <mergeCell ref="B12:D12"/>
    <mergeCell ref="B16:J16"/>
    <mergeCell ref="C17:J17"/>
    <mergeCell ref="B8:D8"/>
    <mergeCell ref="B2:J2"/>
    <mergeCell ref="B3:J3"/>
    <mergeCell ref="B4:J4"/>
    <mergeCell ref="B5:J5"/>
    <mergeCell ref="B6:J6"/>
  </mergeCell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ANALITICO DE ING ok</vt:lpstr>
      <vt:lpstr>a ING FLUJO EFVO ok</vt:lpstr>
      <vt:lpstr>AC 01</vt:lpstr>
      <vt:lpstr>ACEP</vt:lpstr>
      <vt:lpstr>b EGRESOS FLUJO EFVO </vt:lpstr>
      <vt:lpstr>c ANAL PPTO EG CLAS EC Y OG </vt:lpstr>
      <vt:lpstr>ANAL EJ DEL PPTO DE EG </vt:lpstr>
      <vt:lpstr>GTO X CAT PROGRAM </vt:lpstr>
      <vt:lpstr>CLAS ECON ARMON</vt:lpstr>
      <vt:lpstr>GX CAT PROGR ARM</vt:lpstr>
      <vt:lpstr> e EGR EN CLAS FUNC PROGR</vt:lpstr>
      <vt:lpstr>EGR CL FUN PROG ARM</vt:lpstr>
      <vt:lpstr>CLAS ADMIVA</vt:lpstr>
      <vt:lpstr>CLAS ADMIVA ARMO</vt:lpstr>
      <vt:lpstr>' e EGR EN CLAS FUNC PROGR'!Títulos_a_imprimir</vt:lpstr>
      <vt:lpstr>'ANAL EJ DEL PPTO DE EG '!Títulos_a_imprimir</vt:lpstr>
      <vt:lpstr>'c ANAL PPTO EG CLAS EC Y OG '!Títulos_a_imprimir</vt:lpstr>
      <vt:lpstr>'GTO X CAT PROGRAM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Rascon Figueroa</dc:creator>
  <cp:lastModifiedBy>PIÑA MARTINEZ FRANCISCA</cp:lastModifiedBy>
  <cp:lastPrinted>2023-04-21T22:53:41Z</cp:lastPrinted>
  <dcterms:created xsi:type="dcterms:W3CDTF">2016-02-03T18:17:01Z</dcterms:created>
  <dcterms:modified xsi:type="dcterms:W3CDTF">2023-06-26T20:48:40Z</dcterms:modified>
</cp:coreProperties>
</file>